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Hárok4" sheetId="1" state="hidden" r:id="rId1"/>
    <sheet name="Hárok1" sheetId="2" r:id="rId2"/>
    <sheet name="Hárok2" sheetId="3" r:id="rId3"/>
  </sheets>
  <definedNames/>
  <calcPr fullCalcOnLoad="1"/>
</workbook>
</file>

<file path=xl/sharedStrings.xml><?xml version="1.0" encoding="utf-8"?>
<sst xmlns="http://schemas.openxmlformats.org/spreadsheetml/2006/main" count="1973" uniqueCount="526">
  <si>
    <t>01.1.3</t>
  </si>
  <si>
    <t>04.5.1</t>
  </si>
  <si>
    <t>Cestná doprava</t>
  </si>
  <si>
    <t>06.4.0</t>
  </si>
  <si>
    <t>Verejné osvetlenie</t>
  </si>
  <si>
    <t>08.3.0</t>
  </si>
  <si>
    <t>08.4.0</t>
  </si>
  <si>
    <t>06.2.0</t>
  </si>
  <si>
    <t>Rozvoj obcí</t>
  </si>
  <si>
    <t xml:space="preserve"> </t>
  </si>
  <si>
    <t>04.7.3</t>
  </si>
  <si>
    <t>Kronika</t>
  </si>
  <si>
    <t>Spolu</t>
  </si>
  <si>
    <t>09.1.1.1</t>
  </si>
  <si>
    <t>klasifikácia</t>
  </si>
  <si>
    <t xml:space="preserve">ekonomická </t>
  </si>
  <si>
    <t>Funkčná a</t>
  </si>
  <si>
    <t>Názov</t>
  </si>
  <si>
    <t>PROGRAM 1: PLÁNOVANIE, MANAŽMENT A KONTROLA</t>
  </si>
  <si>
    <t>plnenie</t>
  </si>
  <si>
    <t xml:space="preserve">Skutočné </t>
  </si>
  <si>
    <t>PROGRAM 1: Plánovanie, manažment a kontrola</t>
  </si>
  <si>
    <t>Rozpočet</t>
  </si>
  <si>
    <t>v tom:</t>
  </si>
  <si>
    <t>BEŽNÉ VÝDAVKY</t>
  </si>
  <si>
    <t>KAPITÁLOVÉ VÝDAVKY</t>
  </si>
  <si>
    <t>FINANČNÉ OPERÁCIE</t>
  </si>
  <si>
    <t>Manažment mesta</t>
  </si>
  <si>
    <t>Pod</t>
  </si>
  <si>
    <t>program</t>
  </si>
  <si>
    <t>Plánovanie</t>
  </si>
  <si>
    <t>637</t>
  </si>
  <si>
    <t>Prvok č. 1</t>
  </si>
  <si>
    <t>Územné  plánovanie, štúdie</t>
  </si>
  <si>
    <t>Zmeny a doplnky územného plánu</t>
  </si>
  <si>
    <t>Bežné výdavky</t>
  </si>
  <si>
    <t>Prvok č. 2</t>
  </si>
  <si>
    <t>01.1.2</t>
  </si>
  <si>
    <t>Špeciálne služby - audit</t>
  </si>
  <si>
    <t>651</t>
  </si>
  <si>
    <t>821</t>
  </si>
  <si>
    <t>Finančné operácie</t>
  </si>
  <si>
    <t>Splácanie úverov - ŠFRB</t>
  </si>
  <si>
    <t>Splácanie úverov bankových</t>
  </si>
  <si>
    <t>Splácanie úrokov z bankových úverov</t>
  </si>
  <si>
    <t>Členstvo v samosprávnych organizáciách a združeniach</t>
  </si>
  <si>
    <t>649</t>
  </si>
  <si>
    <t>Členský príspevok UNESCO</t>
  </si>
  <si>
    <t>Náboženské a iné spoločenské služby</t>
  </si>
  <si>
    <t>642</t>
  </si>
  <si>
    <t>Členské príspevky</t>
  </si>
  <si>
    <t>reprezentačné primátora</t>
  </si>
  <si>
    <t>PROGRAM 2: PROPAGÁCIA A MARKETING</t>
  </si>
  <si>
    <t>Propagácia a prezentácia mesta Banská Štiavnica</t>
  </si>
  <si>
    <t>Cestovný ruch</t>
  </si>
  <si>
    <t>630</t>
  </si>
  <si>
    <t>600</t>
  </si>
  <si>
    <t>Partnerské mestá</t>
  </si>
  <si>
    <t>2</t>
  </si>
  <si>
    <t>Informačné centrum</t>
  </si>
  <si>
    <t>610</t>
  </si>
  <si>
    <t>620</t>
  </si>
  <si>
    <t>3</t>
  </si>
  <si>
    <t>Medzinárodná spolupráca</t>
  </si>
  <si>
    <t>4</t>
  </si>
  <si>
    <t>Kronika mesta</t>
  </si>
  <si>
    <t>PROGRAM 3: INTERNÉ SLUŽBY</t>
  </si>
  <si>
    <t>PROGRAM 2: Propagácia a marketing</t>
  </si>
  <si>
    <t>PROGRAM 3: Interné služby</t>
  </si>
  <si>
    <t>Právne služby</t>
  </si>
  <si>
    <t xml:space="preserve">Prvok č. 2 </t>
  </si>
  <si>
    <t>Právne služby externé</t>
  </si>
  <si>
    <t xml:space="preserve">Špeciálne služby </t>
  </si>
  <si>
    <t>Zasadnutia orgánov mesta</t>
  </si>
  <si>
    <t>Odmeny poslancov, komisií</t>
  </si>
  <si>
    <t>Odvody do fondov</t>
  </si>
  <si>
    <t>Tovary a služby</t>
  </si>
  <si>
    <t>Správa a evidencia nehnuteľného majetku</t>
  </si>
  <si>
    <t>Kapitálové výdavky</t>
  </si>
  <si>
    <t>710</t>
  </si>
  <si>
    <t>Nákup pozemkov a budov</t>
  </si>
  <si>
    <t>Prvok č. 3</t>
  </si>
  <si>
    <t>Geometrické plány</t>
  </si>
  <si>
    <t>Prvok č. 4</t>
  </si>
  <si>
    <t>Znalecké posudky</t>
  </si>
  <si>
    <t>Posudky</t>
  </si>
  <si>
    <t>Prvok č. 5</t>
  </si>
  <si>
    <t>Správne a iné poplatky</t>
  </si>
  <si>
    <t>Nájomné za pozemky</t>
  </si>
  <si>
    <t>Poplatky a dane</t>
  </si>
  <si>
    <t>Inzercia</t>
  </si>
  <si>
    <t>5</t>
  </si>
  <si>
    <t>Prevádzka a údržba budov v majetku mesta</t>
  </si>
  <si>
    <t>Údržba budov v majetku mesta</t>
  </si>
  <si>
    <t>Poistné za majetok</t>
  </si>
  <si>
    <t>7</t>
  </si>
  <si>
    <t>Vzdelávanie zamestnancov mesta</t>
  </si>
  <si>
    <t>09.5.0</t>
  </si>
  <si>
    <t>Nedefinovateľné vzdelávanie</t>
  </si>
  <si>
    <t>Školenia, kurzy</t>
  </si>
  <si>
    <t>8</t>
  </si>
  <si>
    <t>Mestský informačný systém</t>
  </si>
  <si>
    <t>Softvérové vybavenie úradu</t>
  </si>
  <si>
    <t>Softvér</t>
  </si>
  <si>
    <t>Ročná podpora ISS</t>
  </si>
  <si>
    <t>Hardvér úradu</t>
  </si>
  <si>
    <t>Nákup výpočtovej techniky</t>
  </si>
  <si>
    <t>Údržba výpočtovej techniky</t>
  </si>
  <si>
    <t>10</t>
  </si>
  <si>
    <t>Prevádzka úradu</t>
  </si>
  <si>
    <t>632</t>
  </si>
  <si>
    <t>Energie</t>
  </si>
  <si>
    <t>633</t>
  </si>
  <si>
    <t>Materiál</t>
  </si>
  <si>
    <t xml:space="preserve">633 </t>
  </si>
  <si>
    <t>Služby</t>
  </si>
  <si>
    <t>11</t>
  </si>
  <si>
    <t>Autodoprava MsÚ</t>
  </si>
  <si>
    <t>Dopravné</t>
  </si>
  <si>
    <t>výpočtová technika pre MsZ</t>
  </si>
  <si>
    <t>636</t>
  </si>
  <si>
    <t>Nájom zariadení</t>
  </si>
  <si>
    <t>634</t>
  </si>
  <si>
    <t>PROGRAM 4: SLUŽBY OBČANOM</t>
  </si>
  <si>
    <t>Organizácia občianskych obradov</t>
  </si>
  <si>
    <t>Poistné a príspevok do poisťovní</t>
  </si>
  <si>
    <t>Poštové a telekomunikačné služby</t>
  </si>
  <si>
    <t>10.2.0</t>
  </si>
  <si>
    <t>Transfery jednotlivcom a neziskovým PO</t>
  </si>
  <si>
    <t>Matričné služby</t>
  </si>
  <si>
    <t>Prvok č.1</t>
  </si>
  <si>
    <t>Činnosť matriky</t>
  </si>
  <si>
    <t>01.3.3</t>
  </si>
  <si>
    <t>Matrika ŠR</t>
  </si>
  <si>
    <t>Mzdy</t>
  </si>
  <si>
    <t>Energie, voda a komunikácie</t>
  </si>
  <si>
    <t>Prvok č.2</t>
  </si>
  <si>
    <t>Osvedčovanie listín a podpisov</t>
  </si>
  <si>
    <t>Všeobecné služby</t>
  </si>
  <si>
    <t>Klientske centrum</t>
  </si>
  <si>
    <t>06.6.0.</t>
  </si>
  <si>
    <t>Pošta Drieňová</t>
  </si>
  <si>
    <t>Verejné toalety</t>
  </si>
  <si>
    <t>06.6.0</t>
  </si>
  <si>
    <t>Bývanie a občianska vybavenosť</t>
  </si>
  <si>
    <t>Mestské WC</t>
  </si>
  <si>
    <t>641</t>
  </si>
  <si>
    <t>WC Billa</t>
  </si>
  <si>
    <t>Mobilné WC</t>
  </si>
  <si>
    <t>Cintorínske a pohrebné služby</t>
  </si>
  <si>
    <t>Cintoríny</t>
  </si>
  <si>
    <t>635</t>
  </si>
  <si>
    <t>Rutinná a štandardná údržba</t>
  </si>
  <si>
    <t>Transfery príspevkovej organizácii</t>
  </si>
  <si>
    <t>Vypiľovanie drevín v cintorínoch</t>
  </si>
  <si>
    <t>Médiá</t>
  </si>
  <si>
    <t>Mestská televízia</t>
  </si>
  <si>
    <t>644</t>
  </si>
  <si>
    <t>Prvok č.3</t>
  </si>
  <si>
    <t>Miestny rozhlas</t>
  </si>
  <si>
    <t>Prvok č.4</t>
  </si>
  <si>
    <t>SMS Infokanál</t>
  </si>
  <si>
    <t>Stavebný úrad</t>
  </si>
  <si>
    <t>Zberňa šatstva</t>
  </si>
  <si>
    <t>Menšie obecné služby</t>
  </si>
  <si>
    <t>Podpora zamestnanosti</t>
  </si>
  <si>
    <t>PROGRAM 5: BEZPEČNOSŤ</t>
  </si>
  <si>
    <t>Verejný poriadok a bezpečnosť</t>
  </si>
  <si>
    <t>Aktívna ochrana</t>
  </si>
  <si>
    <t>03.1.0</t>
  </si>
  <si>
    <t>640</t>
  </si>
  <si>
    <t>Karanténna stanica</t>
  </si>
  <si>
    <t>Civilná ochrana</t>
  </si>
  <si>
    <t>02.2.0</t>
  </si>
  <si>
    <t>Ochrana pred požiarmi</t>
  </si>
  <si>
    <t>03.2.0</t>
  </si>
  <si>
    <t>PROGRAM 6: ODPADOVÉ HOSPODÁRSTVO</t>
  </si>
  <si>
    <t>PROGRAM 6: Odpadové hospodárstvo</t>
  </si>
  <si>
    <t>Zvoz a likvidácia komunálneho odpadu</t>
  </si>
  <si>
    <t>05.1.0</t>
  </si>
  <si>
    <t>Nakladanie s odpadmi</t>
  </si>
  <si>
    <t>Zber a triedenie separovaného odpadu</t>
  </si>
  <si>
    <t>713</t>
  </si>
  <si>
    <t>714</t>
  </si>
  <si>
    <t>PROGRAM 7: KOMUNIKÁCIE</t>
  </si>
  <si>
    <t>PROGRAM 7: Komunikácie</t>
  </si>
  <si>
    <t>Rekonštrukcia miestnych komunikácií</t>
  </si>
  <si>
    <t>717</t>
  </si>
  <si>
    <t>716</t>
  </si>
  <si>
    <t>Obnova existujúcich komunikácií</t>
  </si>
  <si>
    <t>Údržba MK</t>
  </si>
  <si>
    <t>Autobusové zástavky</t>
  </si>
  <si>
    <t>Údržba miestnych komunikácií</t>
  </si>
  <si>
    <t>Obnova značenia miestnych komunikácií</t>
  </si>
  <si>
    <t>04.5.1.</t>
  </si>
  <si>
    <t>Letná údržba</t>
  </si>
  <si>
    <t xml:space="preserve">641 </t>
  </si>
  <si>
    <t>Zimná údržba</t>
  </si>
  <si>
    <t>Údržba kanalizácie</t>
  </si>
  <si>
    <t>05.2.0</t>
  </si>
  <si>
    <t>Nakladanie s odpadovými vodami</t>
  </si>
  <si>
    <t>Prvok č.5</t>
  </si>
  <si>
    <t>PROGRAM 8: Vzdelávanie</t>
  </si>
  <si>
    <t>Materské školy</t>
  </si>
  <si>
    <t>Materská škola, ul. 1.mája</t>
  </si>
  <si>
    <t>Materská škola, ul. Mierová</t>
  </si>
  <si>
    <t>Neštátne školské zariadenia</t>
  </si>
  <si>
    <t>Nedefinované vzdelávanie</t>
  </si>
  <si>
    <t>Školský grantový program</t>
  </si>
  <si>
    <t>Podpora práce s mládežou</t>
  </si>
  <si>
    <t>PROGRAM 9: ŠPORT</t>
  </si>
  <si>
    <t>PROGRAM 9: Šport</t>
  </si>
  <si>
    <t>Športové podujatia</t>
  </si>
  <si>
    <t>08.1.0</t>
  </si>
  <si>
    <t>Rekreačné a športové služby</t>
  </si>
  <si>
    <t>Podpora športu grantovým systémom</t>
  </si>
  <si>
    <t>Športová infraštruktúra</t>
  </si>
  <si>
    <t>Futbalový štadión</t>
  </si>
  <si>
    <t>Plaváreň</t>
  </si>
  <si>
    <t>PROGRAM 10: KULTÚRA</t>
  </si>
  <si>
    <t>PROGRAM 10: Kultúra</t>
  </si>
  <si>
    <t>Mestské kultúrne podujatia</t>
  </si>
  <si>
    <t>Salamander</t>
  </si>
  <si>
    <t>Výstavy a kurzy</t>
  </si>
  <si>
    <t>Kurzy</t>
  </si>
  <si>
    <t xml:space="preserve">Výstavy </t>
  </si>
  <si>
    <t>Ostatné kultúrne podujatia</t>
  </si>
  <si>
    <t>Kultúrne podujatia</t>
  </si>
  <si>
    <t>Podpora kultúry grantovým systémom</t>
  </si>
  <si>
    <t>Kultúrna infraštruktúra</t>
  </si>
  <si>
    <t>Kino</t>
  </si>
  <si>
    <t>Mestská knižnica</t>
  </si>
  <si>
    <t>Dohody</t>
  </si>
  <si>
    <t>príspevky narodeným deťom</t>
  </si>
  <si>
    <t>Transfery TS</t>
  </si>
  <si>
    <t>Vysielacie a vydavateľské služby</t>
  </si>
  <si>
    <t>Poistné za autá</t>
  </si>
  <si>
    <t>Poistné za zberný dvor</t>
  </si>
  <si>
    <t>717002</t>
  </si>
  <si>
    <t>Údržba MK iní</t>
  </si>
  <si>
    <t>oprava oporných múrov</t>
  </si>
  <si>
    <t>Čistenie MK - transfer TS</t>
  </si>
  <si>
    <t>Zimná údržba- iní</t>
  </si>
  <si>
    <t>Zimná údržba- transfer TS</t>
  </si>
  <si>
    <t>Ceny do športových súťaží</t>
  </si>
  <si>
    <t>Salamander a iné významné slávnosti</t>
  </si>
  <si>
    <t>08.2.0</t>
  </si>
  <si>
    <t>Kultúrne služby</t>
  </si>
  <si>
    <t>Kultúrny dom Banky</t>
  </si>
  <si>
    <t>Oprava vojnových hrobov a pamätníkov</t>
  </si>
  <si>
    <t>PROGRAM 11: PROSTREDIE PRE ŽIVOT</t>
  </si>
  <si>
    <t>PROGRAM 11: Prostredie pre život</t>
  </si>
  <si>
    <t>Verejná zeleň</t>
  </si>
  <si>
    <t>Údržba verejnej zelene</t>
  </si>
  <si>
    <t>Vypiľovanie drevín a samonáletov</t>
  </si>
  <si>
    <t>Výsadba verejnej zelene</t>
  </si>
  <si>
    <t>Lavičky a kvetináče</t>
  </si>
  <si>
    <t>Detské ihriská</t>
  </si>
  <si>
    <t>Prevádzka verejného osvetlenia- el.energia</t>
  </si>
  <si>
    <t>VO údržba</t>
  </si>
  <si>
    <t>VO el.energia</t>
  </si>
  <si>
    <t>VO revízie</t>
  </si>
  <si>
    <t>Oprava a údržba verejného osvetlenia</t>
  </si>
  <si>
    <t>VO materiál</t>
  </si>
  <si>
    <t>Údržba</t>
  </si>
  <si>
    <t xml:space="preserve">Opravy a udržiavanie mestských pamiatok </t>
  </si>
  <si>
    <t>PROGRAM 12: SOCIÁLNE SLUŽBY</t>
  </si>
  <si>
    <t>PROGRAM 12: Sociálne služby</t>
  </si>
  <si>
    <t>10.7.0</t>
  </si>
  <si>
    <t>812</t>
  </si>
  <si>
    <t>Kluby dôchodcov</t>
  </si>
  <si>
    <t>Zariadenia sociálnych služieb- staroba</t>
  </si>
  <si>
    <t>Klub dôchodcov- B.Štiavnica</t>
  </si>
  <si>
    <t>Klub dôchodcov-Štefultov</t>
  </si>
  <si>
    <t>Opatrovateľská služba</t>
  </si>
  <si>
    <t>Staroba</t>
  </si>
  <si>
    <t>Pochovávanie občanov</t>
  </si>
  <si>
    <t>Osobitný príjemca</t>
  </si>
  <si>
    <t>10.4.0</t>
  </si>
  <si>
    <t>Rodina a deti</t>
  </si>
  <si>
    <t>Sociálna výpomoc žiakom</t>
  </si>
  <si>
    <t>Hmotná núdza- školské potreby</t>
  </si>
  <si>
    <t>Komunitné centrum</t>
  </si>
  <si>
    <t>PROGRAM 13: BÝVANIE</t>
  </si>
  <si>
    <t>PROGRAM 13: Bývanie</t>
  </si>
  <si>
    <t>Agenda štátneho fondu rozvoja bývania</t>
  </si>
  <si>
    <t>Bytová výstavba</t>
  </si>
  <si>
    <t>Byty služby</t>
  </si>
  <si>
    <t>PROGRAM 14: ADMINISTRATÍVA</t>
  </si>
  <si>
    <t>PROGRAM 14: Administratíva</t>
  </si>
  <si>
    <t>Finančná a rozpočtová oblasť</t>
  </si>
  <si>
    <t>01.6.0</t>
  </si>
  <si>
    <t>Zariadenie  pre bezdomovcov</t>
  </si>
  <si>
    <t>Sociálna pomoc občanom v hmot.a soc. núdzi</t>
  </si>
  <si>
    <t xml:space="preserve">Pôžičky a návratné finančné výpomoci </t>
  </si>
  <si>
    <t>Sociálna pomoc občanom v hmot. a soc. núdzi</t>
  </si>
  <si>
    <t>Sociálna pomoc občanom v hm. a soc.núdzi</t>
  </si>
  <si>
    <t>Materská škola Bratská</t>
  </si>
  <si>
    <t>Základné školy</t>
  </si>
  <si>
    <t>Základná škola Jozefa Horáka</t>
  </si>
  <si>
    <t>Základná škola Jozefa Kollára</t>
  </si>
  <si>
    <t>Základná umelecká škola</t>
  </si>
  <si>
    <t>Vzdelávacie aktivity voľnočasové</t>
  </si>
  <si>
    <t>Školský klub detí pri ZŠ J. Horáka</t>
  </si>
  <si>
    <t>Školský klub detí pri ZŠ J. Kollára</t>
  </si>
  <si>
    <t>Centrum voľného času</t>
  </si>
  <si>
    <t>Školské jedálne</t>
  </si>
  <si>
    <t>Školská jedáleň pri ZŠ J. Horáka</t>
  </si>
  <si>
    <t>Školská jedáleň pri ZŠ J. Kollára</t>
  </si>
  <si>
    <t xml:space="preserve">Predškolská výchova </t>
  </si>
  <si>
    <t>Dotácie pre oblasť školstva</t>
  </si>
  <si>
    <t>Bežné transfery (nemocenské, odchodné)</t>
  </si>
  <si>
    <t>Údržba kultúrneho centra</t>
  </si>
  <si>
    <t>Autobusová preprava</t>
  </si>
  <si>
    <t>Pasívna ochrana (kamerový systém)</t>
  </si>
  <si>
    <t>717001</t>
  </si>
  <si>
    <t>Čistenie miestnych komunikácií</t>
  </si>
  <si>
    <t>Manažment dopravnej infraštruktúry</t>
  </si>
  <si>
    <t>Transfer TS na nové dopravné značky</t>
  </si>
  <si>
    <t>Nákup osobného vozidla</t>
  </si>
  <si>
    <t>Transfer TS na parkoviská</t>
  </si>
  <si>
    <t>Beh Trate mládeže</t>
  </si>
  <si>
    <t>Nákup vybavenia</t>
  </si>
  <si>
    <t>01.1.1</t>
  </si>
  <si>
    <t>Výkonné a zákonodarné orgány</t>
  </si>
  <si>
    <t>Finančné a rozpočtové záležitosti</t>
  </si>
  <si>
    <t>Zahraničné vzťahy</t>
  </si>
  <si>
    <t>Kultúrne služby Správa kultúry</t>
  </si>
  <si>
    <t>Kultúrne služby ZPOZ</t>
  </si>
  <si>
    <t>Staroba Mesiac úcty k starším</t>
  </si>
  <si>
    <t>Policajné služby - MsPO</t>
  </si>
  <si>
    <t>04.2.1</t>
  </si>
  <si>
    <t>Poľnohospodárstvo - Karanténna stanica</t>
  </si>
  <si>
    <t>Transfer TS na separovaný zber</t>
  </si>
  <si>
    <t>Transfer TS na zber odpadu</t>
  </si>
  <si>
    <t>Transfer TS na nákup košov</t>
  </si>
  <si>
    <t>Transfery TS na údržbu MK</t>
  </si>
  <si>
    <t>Transfer TS na posypový materiál</t>
  </si>
  <si>
    <t xml:space="preserve">Transfer TS na údržbu kanalizácie </t>
  </si>
  <si>
    <t>Kultúrne služby - Správa kultúry</t>
  </si>
  <si>
    <t xml:space="preserve">Splácanie úrokov - ŠFRB </t>
  </si>
  <si>
    <t>Rozpočtová a dlhová politika</t>
  </si>
  <si>
    <t>641001</t>
  </si>
  <si>
    <t>Prevádzka zberného dvora- transfer TS</t>
  </si>
  <si>
    <t>Školy</t>
  </si>
  <si>
    <t>Služby SAD Zvolen</t>
  </si>
  <si>
    <t>Zadanie pre spracovanie ÚPN zóny MPR</t>
  </si>
  <si>
    <t>Dotácia KSŠ- ŠKD</t>
  </si>
  <si>
    <t>Dotácia KSŠ- CVČ</t>
  </si>
  <si>
    <t>Dotácia KSŠ - MŠ</t>
  </si>
  <si>
    <t>Dotácia Bakomi - ŠKD</t>
  </si>
  <si>
    <t>Dotácia Bakomi - ŠJ</t>
  </si>
  <si>
    <t>Sociálna pomoc občanom</t>
  </si>
  <si>
    <t>Podpora denného stacionára</t>
  </si>
  <si>
    <t>z toho:</t>
  </si>
  <si>
    <t>Služby za televízne vysielanie</t>
  </si>
  <si>
    <t>Akademici</t>
  </si>
  <si>
    <t>Vydané publikácie</t>
  </si>
  <si>
    <t>Transfer TS na rekultivovanú skládku</t>
  </si>
  <si>
    <t>Dotácie Guliver</t>
  </si>
  <si>
    <t>dotácie subjektom</t>
  </si>
  <si>
    <t>Podpora projektov v oblasti sociálnych služieb</t>
  </si>
  <si>
    <t>Špeciálne služby - geometrické plány</t>
  </si>
  <si>
    <t>Služby súvisiace s verejným obstaravaním</t>
  </si>
  <si>
    <t>Materiál - kancelársky, tonery</t>
  </si>
  <si>
    <t>DHZ mesta Banská Štiavnica</t>
  </si>
  <si>
    <t>DHZ mesta Banská Štiavnica - Štefultov</t>
  </si>
  <si>
    <t>kapitálové výdavky</t>
  </si>
  <si>
    <t>%</t>
  </si>
  <si>
    <t>Humanitárna pomoc</t>
  </si>
  <si>
    <t>Nákup vybavenia a ochranných pomôcok</t>
  </si>
  <si>
    <t>Transfer TS na údržbu mechanizmov</t>
  </si>
  <si>
    <t>721</t>
  </si>
  <si>
    <t>Sociálny taxík</t>
  </si>
  <si>
    <t>Športoviská</t>
  </si>
  <si>
    <t xml:space="preserve">Policajné služby </t>
  </si>
  <si>
    <t>Transfer TS na opravu kontajnerov</t>
  </si>
  <si>
    <t>Svetové dedičstvo očami detí</t>
  </si>
  <si>
    <t>Nákup  vianočnej výzdoby</t>
  </si>
  <si>
    <t xml:space="preserve">Výsadba verejnej zelene </t>
  </si>
  <si>
    <t>Grantový systém na úpravu verejných priestranstiev</t>
  </si>
  <si>
    <t>Grantový systém na úpravu verejnej zelene</t>
  </si>
  <si>
    <t>Bežné transfery</t>
  </si>
  <si>
    <t>Projekt Podpora sociálnych služieb - komunitné centrum</t>
  </si>
  <si>
    <t>Zásobovanie vodou</t>
  </si>
  <si>
    <t>06.3.0</t>
  </si>
  <si>
    <t>vrátené zábezpeky</t>
  </si>
  <si>
    <t>očakávaná skutočnosť</t>
  </si>
  <si>
    <t>Oprava pamätihodností mesta</t>
  </si>
  <si>
    <t>dovoz vody Banky</t>
  </si>
  <si>
    <t xml:space="preserve">Bežné výdavky </t>
  </si>
  <si>
    <t>vybudovanie Ul. SNP</t>
  </si>
  <si>
    <t>transfer TS na opravu zastávok</t>
  </si>
  <si>
    <t>Príspevok Bytová správa - prevádzka + údržba</t>
  </si>
  <si>
    <t>711</t>
  </si>
  <si>
    <t xml:space="preserve">Voľby </t>
  </si>
  <si>
    <t>údržba školských budov</t>
  </si>
  <si>
    <t>Transfer TS na údržbu stojísk</t>
  </si>
  <si>
    <t>Údržba štadióna</t>
  </si>
  <si>
    <t>Rok 2021</t>
  </si>
  <si>
    <t>Transfer TS na nákup vozidla na čistenie mesta</t>
  </si>
  <si>
    <t>Poistenie vozidla na ZÚ</t>
  </si>
  <si>
    <t>Rok 2022</t>
  </si>
  <si>
    <t>700</t>
  </si>
  <si>
    <t>Informačné centrum - podnikateľská činnosť</t>
  </si>
  <si>
    <t>Medzinárodné  projekty OMSD</t>
  </si>
  <si>
    <t>Štiavnické noviny - podnikateľská činnosť</t>
  </si>
  <si>
    <t>Nákup  techniky</t>
  </si>
  <si>
    <t>Transfer TS na prevádzku kompostoviska</t>
  </si>
  <si>
    <t>Vybudovanie detského ihriska v MŠ</t>
  </si>
  <si>
    <t>zlepšenie technického vybavenia učební</t>
  </si>
  <si>
    <t>dotácia pre Špeciálnu ZŠ - stravovanie zadarmo</t>
  </si>
  <si>
    <t>oprava Žemberovského domu</t>
  </si>
  <si>
    <t>oprava ZUŠ</t>
  </si>
  <si>
    <t>nová webová stránka mesta</t>
  </si>
  <si>
    <t>Zmena účelu stavby KC</t>
  </si>
  <si>
    <t xml:space="preserve">Kapitálové výdavky </t>
  </si>
  <si>
    <t>Prevádzka zberného dvora a kompostoviska</t>
  </si>
  <si>
    <t xml:space="preserve">Dotácia KSŠ -ŠJ </t>
  </si>
  <si>
    <t>spolufinancovanie projektov</t>
  </si>
  <si>
    <t xml:space="preserve">vybudovanie chodníka ulice Kolpašská </t>
  </si>
  <si>
    <t>zrážková voda z komunikácií</t>
  </si>
  <si>
    <t>Prístup do elektronických služieb</t>
  </si>
  <si>
    <t xml:space="preserve">Štiavnické noviny </t>
  </si>
  <si>
    <t>Štiavnický kros triatlon</t>
  </si>
  <si>
    <t>rack a  kabeláž</t>
  </si>
  <si>
    <t>prevádzka parkovísk</t>
  </si>
  <si>
    <t>rekonštrukcia plavárne - strop</t>
  </si>
  <si>
    <t xml:space="preserve">Rutinná a štandardná údržba kosenie </t>
  </si>
  <si>
    <t>Údržba vysadenej zelene</t>
  </si>
  <si>
    <t>Projekt zachytného parkoviska Mierová</t>
  </si>
  <si>
    <t>Materiál a  služby</t>
  </si>
  <si>
    <t xml:space="preserve">Rekonštrukcia verejných priestranstiev </t>
  </si>
  <si>
    <t>údržba bytových domov ( strechy Šobov)</t>
  </si>
  <si>
    <t>Výdavky na testovanie COVID 19</t>
  </si>
  <si>
    <t>Výdavky na ochranné prostriedky a dezinfekciu</t>
  </si>
  <si>
    <t>Všeobecné verejné služby</t>
  </si>
  <si>
    <t>Sčítanie obyvateľov</t>
  </si>
  <si>
    <t>dotácie na riešenie problémov mačiek a psov</t>
  </si>
  <si>
    <t>obnova pamätníkov</t>
  </si>
  <si>
    <t>Transfer TS na oddlženie</t>
  </si>
  <si>
    <t>PD Ul. Pod Kalváriou</t>
  </si>
  <si>
    <t>614</t>
  </si>
  <si>
    <t>Odmeny preplatené zo ŠR</t>
  </si>
  <si>
    <t>Propagácia mesta + technická podpora web</t>
  </si>
  <si>
    <t xml:space="preserve">Projekt ECHOES + Volunteering Cities </t>
  </si>
  <si>
    <t>Dotácie</t>
  </si>
  <si>
    <t>Dotácia Guliver - ŠKD</t>
  </si>
  <si>
    <t>Dotácia Guliver - ŠJ</t>
  </si>
  <si>
    <t xml:space="preserve">630 </t>
  </si>
  <si>
    <t>Bašta pri Piarskej bráne</t>
  </si>
  <si>
    <t>PD Nám sv. Trojice 15</t>
  </si>
  <si>
    <t xml:space="preserve">PD Frauenberg  </t>
  </si>
  <si>
    <t>Pomník padlých hrdinov</t>
  </si>
  <si>
    <t>SMART CITY - realizácia</t>
  </si>
  <si>
    <t>Zabezpečenie kybernetickej bezpečnosti</t>
  </si>
  <si>
    <t>Vybudovanie detského ihriska Drieňová</t>
  </si>
  <si>
    <t>Vybudovanie Workoutového ihriska na Drieňovej</t>
  </si>
  <si>
    <t>Významné udalosti</t>
  </si>
  <si>
    <t>Európske hutnícke dni</t>
  </si>
  <si>
    <t>Štúdia Ul. Dolná</t>
  </si>
  <si>
    <t>Transfery v rámci verejnej správy</t>
  </si>
  <si>
    <t>PD Pomník padlých</t>
  </si>
  <si>
    <t xml:space="preserve">Sekčná brána priemyselná </t>
  </si>
  <si>
    <t>Plán manažment lokality UNESCO</t>
  </si>
  <si>
    <t>Kolkové známky a iné poplatky</t>
  </si>
  <si>
    <t>rekonštrukcia vežových hodín</t>
  </si>
  <si>
    <t>Služby + psie toalety</t>
  </si>
  <si>
    <t>rekonštrukcia Ul. Horná Huta</t>
  </si>
  <si>
    <t>parkovací systém Pod Kalváriou</t>
  </si>
  <si>
    <t>kapitálové výdavky na futbalový štadión</t>
  </si>
  <si>
    <t xml:space="preserve">rekonštrukcia atletického štadióna </t>
  </si>
  <si>
    <t>príspevok na pomník</t>
  </si>
  <si>
    <t>nemajetková ujma</t>
  </si>
  <si>
    <t>PD vnútrobloky Drieňová</t>
  </si>
  <si>
    <t>transfer neštátnym poskytovateľom sociálnych služieb</t>
  </si>
  <si>
    <t>Pomoc odídencom z Ukajiny</t>
  </si>
  <si>
    <t>PD Ul. A. Kmeťa</t>
  </si>
  <si>
    <t>Skutočné plnenie</t>
  </si>
  <si>
    <t>Transfer TS na opravu zberného dvora</t>
  </si>
  <si>
    <t>Obstaranie kapitálových aktív</t>
  </si>
  <si>
    <t>Realizácia nových stavieb - stojiská</t>
  </si>
  <si>
    <t>PD Ul. Zvonová</t>
  </si>
  <si>
    <t>Štúdie, expertízy, posudky</t>
  </si>
  <si>
    <t>nákup čítačky</t>
  </si>
  <si>
    <t>PD parkovací automat</t>
  </si>
  <si>
    <t>nákup zariadenia</t>
  </si>
  <si>
    <t>nákup strojov, prístrojov, zariadení</t>
  </si>
  <si>
    <t>Preteky Okolo Slovenska</t>
  </si>
  <si>
    <t>Projekty hradené FPU</t>
  </si>
  <si>
    <t>Očakávaná skutočnosť</t>
  </si>
  <si>
    <t>Rok 2023</t>
  </si>
  <si>
    <t>Rok 2024</t>
  </si>
  <si>
    <t>Rok 2025</t>
  </si>
  <si>
    <t xml:space="preserve">Rozpočet </t>
  </si>
  <si>
    <t>30 rokov UNESCO</t>
  </si>
  <si>
    <t>Oprava WC  ZŠ</t>
  </si>
  <si>
    <t>PD Plaváreň</t>
  </si>
  <si>
    <t>PD Ul. 1. mája</t>
  </si>
  <si>
    <t>riešenie dopravnej situácie Ul. 1. mája</t>
  </si>
  <si>
    <t>PD skatepark Drieňová</t>
  </si>
  <si>
    <t>Kaplnka sv. Alžbety sanácia vlhkosti</t>
  </si>
  <si>
    <t>Kultúrny dom Štefultov</t>
  </si>
  <si>
    <t>Rok 2026</t>
  </si>
  <si>
    <t>Výdavky spojené s mimoriadnou situáciou - požiar</t>
  </si>
  <si>
    <t>PD štadión</t>
  </si>
  <si>
    <t>referendum</t>
  </si>
  <si>
    <t>vzbudovanie chodníka Ul. Križovatka</t>
  </si>
  <si>
    <t>PD Ul. Malá Okružná</t>
  </si>
  <si>
    <t xml:space="preserve">PD Ul. Farská </t>
  </si>
  <si>
    <t>výdavky na vyučovanie detí z Uhrajiny</t>
  </si>
  <si>
    <t>Príspevok na stravovanie a iné transfery</t>
  </si>
  <si>
    <t xml:space="preserve">Hmotná núdza- stravné </t>
  </si>
  <si>
    <t>PD miestnych komunikácií</t>
  </si>
  <si>
    <t>Údržba kina</t>
  </si>
  <si>
    <t>Rekonštrukcia KD Štefultov</t>
  </si>
  <si>
    <t>rekonštrukcia ZUŠ - dotácia</t>
  </si>
  <si>
    <t>rekonštrukcia radnice - dotácia</t>
  </si>
  <si>
    <t>rekonštrukcia radnice - vlastné</t>
  </si>
  <si>
    <t>Dotácia OZ PERMONA</t>
  </si>
  <si>
    <t>PD KC</t>
  </si>
  <si>
    <t>Amfiteáter</t>
  </si>
  <si>
    <t>Rozvoj obci</t>
  </si>
  <si>
    <t>PD Amfiteáter</t>
  </si>
  <si>
    <t>-</t>
  </si>
  <si>
    <t>Oddelenie školstva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</si>
</sst>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\ _S_k_-;\-* #,##0.0\ _S_k_-;_-* &quot;-&quot;?\ _S_k_-;_-@_-"/>
    <numFmt numFmtId="175" formatCode="[$-41B]d\.\ mmmm\ yyyy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#,##0_ ;\-#,##0\ "/>
    <numFmt numFmtId="180" formatCode="\P\r\a\vd\a;&quot;Pravda&quot;;&quot;Nepravda&quot;"/>
    <numFmt numFmtId="181" formatCode="[$€-2]\ #\ ##,000_);[Red]\([$¥€-2]\ #\ ##,000\)"/>
  </numFmts>
  <fonts count="60">
    <font>
      <sz val="12"/>
      <name val="Times New Roman CE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1"/>
    </font>
    <font>
      <u val="single"/>
      <sz val="12"/>
      <color indexed="36"/>
      <name val="Times New Roman CE"/>
      <family val="1"/>
    </font>
    <font>
      <i/>
      <sz val="14"/>
      <name val="Times New Roman CE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 CE"/>
      <family val="1"/>
    </font>
    <font>
      <b/>
      <sz val="14"/>
      <color indexed="8"/>
      <name val="Times New Roman CE"/>
      <family val="1"/>
    </font>
    <font>
      <sz val="14"/>
      <color indexed="8"/>
      <name val="Times New Roman CE"/>
      <family val="1"/>
    </font>
    <font>
      <sz val="12"/>
      <color indexed="9"/>
      <name val="Times New Roman CE"/>
      <family val="0"/>
    </font>
    <font>
      <b/>
      <sz val="14"/>
      <color indexed="9"/>
      <name val="Times New Roman CE"/>
      <family val="0"/>
    </font>
    <font>
      <sz val="14"/>
      <color indexed="9"/>
      <name val="Times New Roman CE"/>
      <family val="0"/>
    </font>
    <font>
      <i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 CE"/>
      <family val="1"/>
    </font>
    <font>
      <b/>
      <sz val="14"/>
      <color theme="1"/>
      <name val="Times New Roman CE"/>
      <family val="1"/>
    </font>
    <font>
      <sz val="14"/>
      <color theme="1"/>
      <name val="Times New Roman CE"/>
      <family val="1"/>
    </font>
    <font>
      <sz val="12"/>
      <color theme="0"/>
      <name val="Times New Roman CE"/>
      <family val="0"/>
    </font>
    <font>
      <b/>
      <sz val="14"/>
      <color theme="0"/>
      <name val="Times New Roman CE"/>
      <family val="0"/>
    </font>
    <font>
      <sz val="14"/>
      <color theme="0"/>
      <name val="Times New Roman CE"/>
      <family val="0"/>
    </font>
    <font>
      <i/>
      <sz val="14"/>
      <color theme="1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63">
    <xf numFmtId="171" fontId="0" fillId="0" borderId="1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0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9" applyNumberFormat="0" applyAlignment="0" applyProtection="0"/>
    <xf numFmtId="0" fontId="49" fillId="24" borderId="9" applyNumberFormat="0" applyAlignment="0" applyProtection="0"/>
    <xf numFmtId="0" fontId="50" fillId="24" borderId="10" applyNumberForma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447">
    <xf numFmtId="171" fontId="0" fillId="0" borderId="1" xfId="0" applyAlignment="1">
      <alignment/>
    </xf>
    <xf numFmtId="171" fontId="3" fillId="0" borderId="1" xfId="0" applyFont="1" applyAlignment="1">
      <alignment/>
    </xf>
    <xf numFmtId="171" fontId="0" fillId="0" borderId="11" xfId="0" applyBorder="1" applyAlignment="1">
      <alignment/>
    </xf>
    <xf numFmtId="171" fontId="0" fillId="0" borderId="12" xfId="0" applyBorder="1" applyAlignment="1">
      <alignment/>
    </xf>
    <xf numFmtId="171" fontId="3" fillId="0" borderId="0" xfId="0" applyFont="1" applyBorder="1" applyAlignment="1">
      <alignment/>
    </xf>
    <xf numFmtId="171" fontId="0" fillId="0" borderId="13" xfId="0" applyBorder="1" applyAlignment="1">
      <alignment/>
    </xf>
    <xf numFmtId="171" fontId="0" fillId="0" borderId="1" xfId="0" applyBorder="1" applyAlignment="1">
      <alignment/>
    </xf>
    <xf numFmtId="171" fontId="4" fillId="0" borderId="14" xfId="0" applyFont="1" applyBorder="1" applyAlignment="1">
      <alignment/>
    </xf>
    <xf numFmtId="171" fontId="4" fillId="0" borderId="15" xfId="0" applyFont="1" applyBorder="1" applyAlignment="1">
      <alignment/>
    </xf>
    <xf numFmtId="171" fontId="4" fillId="0" borderId="16" xfId="0" applyFont="1" applyBorder="1" applyAlignment="1">
      <alignment/>
    </xf>
    <xf numFmtId="171" fontId="4" fillId="0" borderId="0" xfId="0" applyFont="1" applyBorder="1" applyAlignment="1">
      <alignment/>
    </xf>
    <xf numFmtId="171" fontId="4" fillId="0" borderId="17" xfId="0" applyFont="1" applyBorder="1" applyAlignment="1">
      <alignment/>
    </xf>
    <xf numFmtId="171" fontId="7" fillId="0" borderId="15" xfId="0" applyFont="1" applyBorder="1" applyAlignment="1">
      <alignment/>
    </xf>
    <xf numFmtId="171" fontId="4" fillId="0" borderId="18" xfId="0" applyFont="1" applyBorder="1" applyAlignment="1">
      <alignment/>
    </xf>
    <xf numFmtId="171" fontId="4" fillId="0" borderId="19" xfId="0" applyFont="1" applyBorder="1" applyAlignment="1">
      <alignment/>
    </xf>
    <xf numFmtId="171" fontId="0" fillId="0" borderId="20" xfId="0" applyBorder="1" applyAlignment="1">
      <alignment/>
    </xf>
    <xf numFmtId="171" fontId="0" fillId="0" borderId="21" xfId="0" applyBorder="1" applyAlignment="1">
      <alignment/>
    </xf>
    <xf numFmtId="171" fontId="0" fillId="0" borderId="22" xfId="0" applyBorder="1" applyAlignment="1">
      <alignment/>
    </xf>
    <xf numFmtId="171" fontId="3" fillId="0" borderId="12" xfId="0" applyFont="1" applyBorder="1" applyAlignment="1">
      <alignment/>
    </xf>
    <xf numFmtId="171" fontId="3" fillId="0" borderId="22" xfId="0" applyFont="1" applyBorder="1" applyAlignment="1">
      <alignment/>
    </xf>
    <xf numFmtId="171" fontId="3" fillId="0" borderId="20" xfId="0" applyFont="1" applyBorder="1" applyAlignment="1">
      <alignment/>
    </xf>
    <xf numFmtId="171" fontId="0" fillId="0" borderId="23" xfId="0" applyBorder="1" applyAlignment="1">
      <alignment/>
    </xf>
    <xf numFmtId="171" fontId="0" fillId="0" borderId="15" xfId="0" applyBorder="1" applyAlignment="1">
      <alignment/>
    </xf>
    <xf numFmtId="171" fontId="0" fillId="0" borderId="17" xfId="0" applyBorder="1" applyAlignment="1">
      <alignment/>
    </xf>
    <xf numFmtId="171" fontId="0" fillId="0" borderId="0" xfId="0" applyBorder="1" applyAlignment="1">
      <alignment/>
    </xf>
    <xf numFmtId="171" fontId="0" fillId="0" borderId="16" xfId="0" applyBorder="1" applyAlignment="1">
      <alignment/>
    </xf>
    <xf numFmtId="171" fontId="3" fillId="0" borderId="21" xfId="0" applyFont="1" applyBorder="1" applyAlignment="1">
      <alignment/>
    </xf>
    <xf numFmtId="171" fontId="7" fillId="0" borderId="16" xfId="0" applyFont="1" applyBorder="1" applyAlignment="1">
      <alignment/>
    </xf>
    <xf numFmtId="171" fontId="2" fillId="0" borderId="0" xfId="0" applyFont="1" applyBorder="1" applyAlignment="1">
      <alignment/>
    </xf>
    <xf numFmtId="171" fontId="5" fillId="0" borderId="0" xfId="0" applyFont="1" applyBorder="1" applyAlignment="1">
      <alignment/>
    </xf>
    <xf numFmtId="171" fontId="3" fillId="0" borderId="16" xfId="0" applyFont="1" applyBorder="1" applyAlignment="1">
      <alignment/>
    </xf>
    <xf numFmtId="171" fontId="7" fillId="0" borderId="16" xfId="0" applyFont="1" applyBorder="1" applyAlignment="1">
      <alignment/>
    </xf>
    <xf numFmtId="171" fontId="2" fillId="0" borderId="16" xfId="0" applyFont="1" applyBorder="1" applyAlignment="1">
      <alignment/>
    </xf>
    <xf numFmtId="171" fontId="0" fillId="0" borderId="24" xfId="0" applyBorder="1" applyAlignment="1">
      <alignment/>
    </xf>
    <xf numFmtId="171" fontId="7" fillId="0" borderId="0" xfId="0" applyFont="1" applyBorder="1" applyAlignment="1">
      <alignment/>
    </xf>
    <xf numFmtId="171" fontId="0" fillId="0" borderId="25" xfId="0" applyBorder="1" applyAlignment="1">
      <alignment/>
    </xf>
    <xf numFmtId="171" fontId="4" fillId="0" borderId="15" xfId="0" applyFont="1" applyFill="1" applyBorder="1" applyAlignment="1">
      <alignment/>
    </xf>
    <xf numFmtId="171" fontId="0" fillId="0" borderId="26" xfId="0" applyBorder="1" applyAlignment="1">
      <alignment/>
    </xf>
    <xf numFmtId="171" fontId="4" fillId="0" borderId="15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171" fontId="0" fillId="0" borderId="27" xfId="0" applyBorder="1" applyAlignment="1">
      <alignment/>
    </xf>
    <xf numFmtId="171" fontId="0" fillId="0" borderId="28" xfId="0" applyBorder="1" applyAlignment="1">
      <alignment/>
    </xf>
    <xf numFmtId="49" fontId="7" fillId="0" borderId="15" xfId="0" applyNumberFormat="1" applyFont="1" applyBorder="1" applyAlignment="1">
      <alignment horizontal="center"/>
    </xf>
    <xf numFmtId="171" fontId="4" fillId="0" borderId="15" xfId="0" applyFont="1" applyBorder="1" applyAlignment="1">
      <alignment horizontal="center"/>
    </xf>
    <xf numFmtId="171" fontId="4" fillId="0" borderId="17" xfId="0" applyFont="1" applyBorder="1" applyAlignment="1">
      <alignment/>
    </xf>
    <xf numFmtId="171" fontId="4" fillId="0" borderId="15" xfId="0" applyFont="1" applyBorder="1" applyAlignment="1">
      <alignment horizontal="center"/>
    </xf>
    <xf numFmtId="171" fontId="0" fillId="32" borderId="0" xfId="0" applyFont="1" applyFill="1" applyBorder="1" applyAlignment="1">
      <alignment/>
    </xf>
    <xf numFmtId="171" fontId="3" fillId="0" borderId="12" xfId="0" applyFont="1" applyBorder="1" applyAlignment="1">
      <alignment/>
    </xf>
    <xf numFmtId="171" fontId="3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171" fontId="4" fillId="33" borderId="27" xfId="0" applyFont="1" applyFill="1" applyBorder="1" applyAlignment="1">
      <alignment/>
    </xf>
    <xf numFmtId="171" fontId="4" fillId="33" borderId="29" xfId="0" applyFont="1" applyFill="1" applyBorder="1" applyAlignment="1">
      <alignment/>
    </xf>
    <xf numFmtId="171" fontId="4" fillId="33" borderId="23" xfId="0" applyFont="1" applyFill="1" applyBorder="1" applyAlignment="1">
      <alignment/>
    </xf>
    <xf numFmtId="171" fontId="4" fillId="33" borderId="15" xfId="0" applyFont="1" applyFill="1" applyBorder="1" applyAlignment="1">
      <alignment/>
    </xf>
    <xf numFmtId="171" fontId="4" fillId="33" borderId="15" xfId="0" applyFont="1" applyFill="1" applyBorder="1" applyAlignment="1">
      <alignment/>
    </xf>
    <xf numFmtId="171" fontId="4" fillId="33" borderId="15" xfId="0" applyFont="1" applyFill="1" applyBorder="1" applyAlignment="1">
      <alignment horizontal="center"/>
    </xf>
    <xf numFmtId="171" fontId="4" fillId="32" borderId="15" xfId="0" applyFont="1" applyFill="1" applyBorder="1" applyAlignment="1">
      <alignment horizontal="center"/>
    </xf>
    <xf numFmtId="171" fontId="4" fillId="32" borderId="15" xfId="0" applyFont="1" applyFill="1" applyBorder="1" applyAlignment="1">
      <alignment/>
    </xf>
    <xf numFmtId="171" fontId="0" fillId="32" borderId="1" xfId="0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71" fontId="7" fillId="34" borderId="30" xfId="0" applyFont="1" applyFill="1" applyBorder="1" applyAlignment="1">
      <alignment horizontal="center"/>
    </xf>
    <xf numFmtId="171" fontId="7" fillId="34" borderId="30" xfId="0" applyFont="1" applyFill="1" applyBorder="1" applyAlignment="1">
      <alignment/>
    </xf>
    <xf numFmtId="171" fontId="7" fillId="34" borderId="30" xfId="0" applyFont="1" applyFill="1" applyBorder="1" applyAlignment="1">
      <alignment horizontal="center"/>
    </xf>
    <xf numFmtId="171" fontId="3" fillId="0" borderId="16" xfId="0" applyFont="1" applyBorder="1" applyAlignment="1">
      <alignment/>
    </xf>
    <xf numFmtId="171" fontId="3" fillId="0" borderId="0" xfId="0" applyFont="1" applyBorder="1" applyAlignment="1">
      <alignment/>
    </xf>
    <xf numFmtId="171" fontId="3" fillId="0" borderId="1" xfId="0" applyFont="1" applyAlignment="1">
      <alignment/>
    </xf>
    <xf numFmtId="171" fontId="0" fillId="0" borderId="23" xfId="0" applyFont="1" applyBorder="1" applyAlignment="1">
      <alignment/>
    </xf>
    <xf numFmtId="171" fontId="7" fillId="3" borderId="13" xfId="0" applyFont="1" applyFill="1" applyBorder="1" applyAlignment="1">
      <alignment/>
    </xf>
    <xf numFmtId="171" fontId="4" fillId="4" borderId="15" xfId="0" applyFont="1" applyFill="1" applyBorder="1" applyAlignment="1">
      <alignment horizontal="center"/>
    </xf>
    <xf numFmtId="171" fontId="4" fillId="4" borderId="15" xfId="0" applyFont="1" applyFill="1" applyBorder="1" applyAlignment="1">
      <alignment/>
    </xf>
    <xf numFmtId="171" fontId="4" fillId="4" borderId="15" xfId="0" applyFont="1" applyFill="1" applyBorder="1" applyAlignment="1">
      <alignment/>
    </xf>
    <xf numFmtId="171" fontId="4" fillId="4" borderId="15" xfId="0" applyFont="1" applyFill="1" applyBorder="1" applyAlignment="1">
      <alignment/>
    </xf>
    <xf numFmtId="171" fontId="4" fillId="4" borderId="31" xfId="0" applyNumberFormat="1" applyFont="1" applyFill="1" applyBorder="1" applyAlignment="1">
      <alignment/>
    </xf>
    <xf numFmtId="171" fontId="7" fillId="4" borderId="21" xfId="0" applyNumberFormat="1" applyFont="1" applyFill="1" applyBorder="1" applyAlignment="1">
      <alignment/>
    </xf>
    <xf numFmtId="171" fontId="4" fillId="4" borderId="0" xfId="0" applyNumberFormat="1" applyFont="1" applyFill="1" applyBorder="1" applyAlignment="1">
      <alignment/>
    </xf>
    <xf numFmtId="171" fontId="7" fillId="4" borderId="15" xfId="0" applyNumberFormat="1" applyFont="1" applyFill="1" applyBorder="1" applyAlignment="1">
      <alignment/>
    </xf>
    <xf numFmtId="171" fontId="4" fillId="0" borderId="32" xfId="0" applyFont="1" applyBorder="1" applyAlignment="1">
      <alignment/>
    </xf>
    <xf numFmtId="49" fontId="4" fillId="0" borderId="17" xfId="0" applyNumberFormat="1" applyFont="1" applyBorder="1" applyAlignment="1">
      <alignment/>
    </xf>
    <xf numFmtId="171" fontId="4" fillId="32" borderId="15" xfId="0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171" fontId="4" fillId="0" borderId="15" xfId="0" applyFont="1" applyBorder="1" applyAlignment="1">
      <alignment/>
    </xf>
    <xf numFmtId="171" fontId="7" fillId="0" borderId="15" xfId="0" applyFont="1" applyBorder="1" applyAlignment="1">
      <alignment/>
    </xf>
    <xf numFmtId="171" fontId="7" fillId="0" borderId="15" xfId="0" applyFont="1" applyBorder="1" applyAlignment="1">
      <alignment horizontal="center"/>
    </xf>
    <xf numFmtId="171" fontId="10" fillId="0" borderId="15" xfId="0" applyFont="1" applyBorder="1" applyAlignment="1">
      <alignment/>
    </xf>
    <xf numFmtId="171" fontId="7" fillId="4" borderId="15" xfId="0" applyFont="1" applyFill="1" applyBorder="1" applyAlignment="1">
      <alignment horizontal="center"/>
    </xf>
    <xf numFmtId="49" fontId="7" fillId="32" borderId="15" xfId="0" applyNumberFormat="1" applyFont="1" applyFill="1" applyBorder="1" applyAlignment="1">
      <alignment horizontal="center"/>
    </xf>
    <xf numFmtId="171" fontId="7" fillId="4" borderId="15" xfId="0" applyFont="1" applyFill="1" applyBorder="1" applyAlignment="1">
      <alignment/>
    </xf>
    <xf numFmtId="171" fontId="4" fillId="0" borderId="15" xfId="0" applyFont="1" applyBorder="1" applyAlignment="1">
      <alignment/>
    </xf>
    <xf numFmtId="171" fontId="0" fillId="0" borderId="28" xfId="0" applyFont="1" applyBorder="1" applyAlignment="1">
      <alignment/>
    </xf>
    <xf numFmtId="171" fontId="0" fillId="0" borderId="27" xfId="0" applyFont="1" applyBorder="1" applyAlignment="1">
      <alignment/>
    </xf>
    <xf numFmtId="49" fontId="4" fillId="0" borderId="29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171" fontId="4" fillId="0" borderId="17" xfId="0" applyFont="1" applyBorder="1" applyAlignment="1">
      <alignment/>
    </xf>
    <xf numFmtId="171" fontId="4" fillId="32" borderId="15" xfId="0" applyFont="1" applyFill="1" applyBorder="1" applyAlignment="1">
      <alignment horizontal="center"/>
    </xf>
    <xf numFmtId="49" fontId="4" fillId="4" borderId="33" xfId="0" applyNumberFormat="1" applyFont="1" applyFill="1" applyBorder="1" applyAlignment="1">
      <alignment/>
    </xf>
    <xf numFmtId="49" fontId="4" fillId="4" borderId="19" xfId="0" applyNumberFormat="1" applyFont="1" applyFill="1" applyBorder="1" applyAlignment="1">
      <alignment/>
    </xf>
    <xf numFmtId="49" fontId="7" fillId="34" borderId="30" xfId="0" applyNumberFormat="1" applyFont="1" applyFill="1" applyBorder="1" applyAlignment="1">
      <alignment/>
    </xf>
    <xf numFmtId="171" fontId="6" fillId="34" borderId="34" xfId="0" applyFont="1" applyFill="1" applyBorder="1" applyAlignment="1">
      <alignment/>
    </xf>
    <xf numFmtId="49" fontId="4" fillId="4" borderId="15" xfId="0" applyNumberFormat="1" applyFont="1" applyFill="1" applyBorder="1" applyAlignment="1">
      <alignment/>
    </xf>
    <xf numFmtId="171" fontId="7" fillId="34" borderId="29" xfId="0" applyFont="1" applyFill="1" applyBorder="1" applyAlignment="1">
      <alignment horizontal="center"/>
    </xf>
    <xf numFmtId="49" fontId="7" fillId="34" borderId="29" xfId="0" applyNumberFormat="1" applyFont="1" applyFill="1" applyBorder="1" applyAlignment="1">
      <alignment/>
    </xf>
    <xf numFmtId="171" fontId="7" fillId="34" borderId="29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171" fontId="4" fillId="0" borderId="17" xfId="0" applyFont="1" applyBorder="1" applyAlignment="1">
      <alignment horizontal="center"/>
    </xf>
    <xf numFmtId="171" fontId="4" fillId="0" borderId="17" xfId="0" applyFont="1" applyBorder="1" applyAlignment="1">
      <alignment/>
    </xf>
    <xf numFmtId="171" fontId="6" fillId="0" borderId="15" xfId="0" applyFont="1" applyBorder="1" applyAlignment="1">
      <alignment/>
    </xf>
    <xf numFmtId="49" fontId="10" fillId="0" borderId="15" xfId="0" applyNumberFormat="1" applyFont="1" applyBorder="1" applyAlignment="1">
      <alignment/>
    </xf>
    <xf numFmtId="171" fontId="10" fillId="0" borderId="15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171" fontId="4" fillId="0" borderId="15" xfId="0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171" fontId="10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171" fontId="4" fillId="33" borderId="29" xfId="0" applyFont="1" applyFill="1" applyBorder="1" applyAlignment="1">
      <alignment/>
    </xf>
    <xf numFmtId="171" fontId="7" fillId="34" borderId="21" xfId="0" applyFont="1" applyFill="1" applyBorder="1" applyAlignment="1">
      <alignment horizontal="center"/>
    </xf>
    <xf numFmtId="49" fontId="7" fillId="34" borderId="21" xfId="0" applyNumberFormat="1" applyFont="1" applyFill="1" applyBorder="1" applyAlignment="1">
      <alignment/>
    </xf>
    <xf numFmtId="171" fontId="7" fillId="34" borderId="21" xfId="0" applyFont="1" applyFill="1" applyBorder="1" applyAlignment="1">
      <alignment horizontal="center"/>
    </xf>
    <xf numFmtId="171" fontId="6" fillId="33" borderId="29" xfId="0" applyFont="1" applyFill="1" applyBorder="1" applyAlignment="1">
      <alignment/>
    </xf>
    <xf numFmtId="171" fontId="6" fillId="33" borderId="15" xfId="0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171" fontId="4" fillId="4" borderId="21" xfId="0" applyNumberFormat="1" applyFont="1" applyFill="1" applyBorder="1" applyAlignment="1">
      <alignment/>
    </xf>
    <xf numFmtId="171" fontId="4" fillId="4" borderId="15" xfId="0" applyNumberFormat="1" applyFont="1" applyFill="1" applyBorder="1" applyAlignment="1">
      <alignment/>
    </xf>
    <xf numFmtId="171" fontId="4" fillId="4" borderId="15" xfId="0" applyFont="1" applyFill="1" applyBorder="1" applyAlignment="1">
      <alignment horizontal="left"/>
    </xf>
    <xf numFmtId="171" fontId="11" fillId="34" borderId="30" xfId="0" applyFont="1" applyFill="1" applyBorder="1" applyAlignment="1">
      <alignment horizontal="right"/>
    </xf>
    <xf numFmtId="171" fontId="6" fillId="0" borderId="15" xfId="0" applyFont="1" applyBorder="1" applyAlignment="1">
      <alignment horizontal="left"/>
    </xf>
    <xf numFmtId="171" fontId="4" fillId="0" borderId="15" xfId="0" applyFont="1" applyBorder="1" applyAlignment="1">
      <alignment horizontal="left"/>
    </xf>
    <xf numFmtId="171" fontId="4" fillId="0" borderId="17" xfId="0" applyFont="1" applyBorder="1" applyAlignment="1">
      <alignment horizontal="left"/>
    </xf>
    <xf numFmtId="171" fontId="7" fillId="32" borderId="15" xfId="0" applyFont="1" applyFill="1" applyBorder="1" applyAlignment="1">
      <alignment horizontal="center"/>
    </xf>
    <xf numFmtId="171" fontId="6" fillId="4" borderId="15" xfId="0" applyFont="1" applyFill="1" applyBorder="1" applyAlignment="1">
      <alignment horizontal="right"/>
    </xf>
    <xf numFmtId="171" fontId="4" fillId="0" borderId="15" xfId="0" applyFont="1" applyBorder="1" applyAlignment="1">
      <alignment horizontal="right"/>
    </xf>
    <xf numFmtId="171" fontId="4" fillId="0" borderId="15" xfId="0" applyFont="1" applyBorder="1" applyAlignment="1">
      <alignment horizontal="left"/>
    </xf>
    <xf numFmtId="171" fontId="4" fillId="0" borderId="17" xfId="0" applyFont="1" applyBorder="1" applyAlignment="1">
      <alignment horizontal="right"/>
    </xf>
    <xf numFmtId="171" fontId="6" fillId="32" borderId="15" xfId="0" applyFont="1" applyFill="1" applyBorder="1" applyAlignment="1">
      <alignment horizontal="left"/>
    </xf>
    <xf numFmtId="171" fontId="7" fillId="0" borderId="15" xfId="0" applyFont="1" applyBorder="1" applyAlignment="1">
      <alignment/>
    </xf>
    <xf numFmtId="49" fontId="4" fillId="4" borderId="21" xfId="0" applyNumberFormat="1" applyFont="1" applyFill="1" applyBorder="1" applyAlignment="1">
      <alignment/>
    </xf>
    <xf numFmtId="49" fontId="4" fillId="4" borderId="15" xfId="0" applyNumberFormat="1" applyFont="1" applyFill="1" applyBorder="1" applyAlignment="1">
      <alignment/>
    </xf>
    <xf numFmtId="171" fontId="6" fillId="34" borderId="30" xfId="0" applyFont="1" applyFill="1" applyBorder="1" applyAlignment="1">
      <alignment/>
    </xf>
    <xf numFmtId="171" fontId="6" fillId="34" borderId="21" xfId="0" applyFont="1" applyFill="1" applyBorder="1" applyAlignment="1">
      <alignment/>
    </xf>
    <xf numFmtId="49" fontId="7" fillId="0" borderId="17" xfId="0" applyNumberFormat="1" applyFont="1" applyBorder="1" applyAlignment="1">
      <alignment horizontal="left"/>
    </xf>
    <xf numFmtId="171" fontId="6" fillId="34" borderId="29" xfId="0" applyFont="1" applyFill="1" applyBorder="1" applyAlignment="1">
      <alignment/>
    </xf>
    <xf numFmtId="49" fontId="7" fillId="0" borderId="29" xfId="0" applyNumberFormat="1" applyFont="1" applyBorder="1" applyAlignment="1">
      <alignment horizontal="center"/>
    </xf>
    <xf numFmtId="171" fontId="6" fillId="0" borderId="17" xfId="0" applyFont="1" applyBorder="1" applyAlignment="1">
      <alignment/>
    </xf>
    <xf numFmtId="49" fontId="7" fillId="34" borderId="21" xfId="0" applyNumberFormat="1" applyFont="1" applyFill="1" applyBorder="1" applyAlignment="1">
      <alignment horizontal="center"/>
    </xf>
    <xf numFmtId="171" fontId="7" fillId="34" borderId="21" xfId="0" applyFont="1" applyFill="1" applyBorder="1" applyAlignment="1">
      <alignment/>
    </xf>
    <xf numFmtId="49" fontId="7" fillId="34" borderId="21" xfId="0" applyNumberFormat="1" applyFont="1" applyFill="1" applyBorder="1" applyAlignment="1">
      <alignment/>
    </xf>
    <xf numFmtId="171" fontId="4" fillId="34" borderId="21" xfId="0" applyFont="1" applyFill="1" applyBorder="1" applyAlignment="1">
      <alignment/>
    </xf>
    <xf numFmtId="171" fontId="7" fillId="34" borderId="21" xfId="0" applyFont="1" applyFill="1" applyBorder="1" applyAlignment="1">
      <alignment/>
    </xf>
    <xf numFmtId="171" fontId="7" fillId="34" borderId="21" xfId="0" applyFont="1" applyFill="1" applyBorder="1" applyAlignment="1">
      <alignment/>
    </xf>
    <xf numFmtId="171" fontId="11" fillId="34" borderId="21" xfId="0" applyFont="1" applyFill="1" applyBorder="1" applyAlignment="1">
      <alignment horizontal="left"/>
    </xf>
    <xf numFmtId="49" fontId="7" fillId="34" borderId="29" xfId="0" applyNumberFormat="1" applyFont="1" applyFill="1" applyBorder="1" applyAlignment="1">
      <alignment horizontal="center"/>
    </xf>
    <xf numFmtId="171" fontId="7" fillId="34" borderId="29" xfId="0" applyFont="1" applyFill="1" applyBorder="1" applyAlignment="1">
      <alignment/>
    </xf>
    <xf numFmtId="171" fontId="7" fillId="0" borderId="32" xfId="0" applyFont="1" applyBorder="1" applyAlignment="1">
      <alignment/>
    </xf>
    <xf numFmtId="171" fontId="4" fillId="0" borderId="15" xfId="0" applyFont="1" applyFill="1" applyBorder="1" applyAlignment="1">
      <alignment/>
    </xf>
    <xf numFmtId="49" fontId="7" fillId="34" borderId="29" xfId="0" applyNumberFormat="1" applyFont="1" applyFill="1" applyBorder="1" applyAlignment="1">
      <alignment/>
    </xf>
    <xf numFmtId="171" fontId="4" fillId="34" borderId="30" xfId="0" applyFont="1" applyFill="1" applyBorder="1" applyAlignment="1">
      <alignment/>
    </xf>
    <xf numFmtId="49" fontId="7" fillId="0" borderId="35" xfId="0" applyNumberFormat="1" applyFont="1" applyBorder="1" applyAlignment="1">
      <alignment horizontal="center"/>
    </xf>
    <xf numFmtId="49" fontId="4" fillId="0" borderId="17" xfId="0" applyNumberFormat="1" applyFont="1" applyFill="1" applyBorder="1" applyAlignment="1">
      <alignment/>
    </xf>
    <xf numFmtId="171" fontId="6" fillId="34" borderId="33" xfId="0" applyFont="1" applyFill="1" applyBorder="1" applyAlignment="1">
      <alignment/>
    </xf>
    <xf numFmtId="171" fontId="4" fillId="0" borderId="17" xfId="0" applyFont="1" applyFill="1" applyBorder="1" applyAlignment="1">
      <alignment/>
    </xf>
    <xf numFmtId="171" fontId="4" fillId="0" borderId="17" xfId="0" applyFont="1" applyFill="1" applyBorder="1" applyAlignment="1">
      <alignment/>
    </xf>
    <xf numFmtId="171" fontId="4" fillId="0" borderId="36" xfId="0" applyFont="1" applyBorder="1" applyAlignment="1">
      <alignment/>
    </xf>
    <xf numFmtId="49" fontId="4" fillId="0" borderId="36" xfId="0" applyNumberFormat="1" applyFont="1" applyBorder="1" applyAlignment="1">
      <alignment/>
    </xf>
    <xf numFmtId="171" fontId="4" fillId="32" borderId="36" xfId="0" applyFont="1" applyFill="1" applyBorder="1" applyAlignment="1">
      <alignment/>
    </xf>
    <xf numFmtId="171" fontId="10" fillId="0" borderId="15" xfId="0" applyFont="1" applyFill="1" applyBorder="1" applyAlignment="1">
      <alignment/>
    </xf>
    <xf numFmtId="171" fontId="6" fillId="34" borderId="37" xfId="0" applyFont="1" applyFill="1" applyBorder="1" applyAlignment="1">
      <alignment/>
    </xf>
    <xf numFmtId="171" fontId="4" fillId="0" borderId="38" xfId="0" applyFont="1" applyBorder="1" applyAlignment="1">
      <alignment/>
    </xf>
    <xf numFmtId="49" fontId="4" fillId="32" borderId="15" xfId="0" applyNumberFormat="1" applyFont="1" applyFill="1" applyBorder="1" applyAlignment="1">
      <alignment/>
    </xf>
    <xf numFmtId="49" fontId="7" fillId="32" borderId="18" xfId="0" applyNumberFormat="1" applyFont="1" applyFill="1" applyBorder="1" applyAlignment="1">
      <alignment horizontal="center"/>
    </xf>
    <xf numFmtId="171" fontId="4" fillId="0" borderId="19" xfId="0" applyFont="1" applyFill="1" applyBorder="1" applyAlignment="1">
      <alignment/>
    </xf>
    <xf numFmtId="49" fontId="4" fillId="32" borderId="17" xfId="0" applyNumberFormat="1" applyFont="1" applyFill="1" applyBorder="1" applyAlignment="1">
      <alignment/>
    </xf>
    <xf numFmtId="171" fontId="7" fillId="32" borderId="18" xfId="0" applyFont="1" applyFill="1" applyBorder="1" applyAlignment="1">
      <alignment horizontal="center"/>
    </xf>
    <xf numFmtId="171" fontId="3" fillId="32" borderId="0" xfId="0" applyFont="1" applyFill="1" applyBorder="1" applyAlignment="1">
      <alignment/>
    </xf>
    <xf numFmtId="171" fontId="3" fillId="32" borderId="1" xfId="0" applyFont="1" applyFill="1" applyAlignment="1">
      <alignment/>
    </xf>
    <xf numFmtId="171" fontId="6" fillId="4" borderId="19" xfId="0" applyFont="1" applyFill="1" applyBorder="1" applyAlignment="1">
      <alignment/>
    </xf>
    <xf numFmtId="171" fontId="3" fillId="4" borderId="0" xfId="0" applyFont="1" applyFill="1" applyBorder="1" applyAlignment="1">
      <alignment/>
    </xf>
    <xf numFmtId="171" fontId="3" fillId="4" borderId="1" xfId="0" applyFont="1" applyFill="1" applyAlignment="1">
      <alignment/>
    </xf>
    <xf numFmtId="171" fontId="7" fillId="0" borderId="18" xfId="0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/>
    </xf>
    <xf numFmtId="171" fontId="7" fillId="0" borderId="15" xfId="0" applyFont="1" applyFill="1" applyBorder="1" applyAlignment="1">
      <alignment horizontal="center"/>
    </xf>
    <xf numFmtId="171" fontId="6" fillId="0" borderId="19" xfId="0" applyFont="1" applyFill="1" applyBorder="1" applyAlignment="1">
      <alignment/>
    </xf>
    <xf numFmtId="171" fontId="7" fillId="0" borderId="15" xfId="0" applyFont="1" applyFill="1" applyBorder="1" applyAlignment="1">
      <alignment horizontal="center"/>
    </xf>
    <xf numFmtId="171" fontId="3" fillId="0" borderId="0" xfId="0" applyFont="1" applyFill="1" applyBorder="1" applyAlignment="1">
      <alignment/>
    </xf>
    <xf numFmtId="171" fontId="3" fillId="0" borderId="1" xfId="0" applyFont="1" applyFill="1" applyAlignment="1">
      <alignment/>
    </xf>
    <xf numFmtId="171" fontId="7" fillId="0" borderId="17" xfId="0" applyFont="1" applyFill="1" applyBorder="1" applyAlignment="1">
      <alignment horizontal="center"/>
    </xf>
    <xf numFmtId="171" fontId="4" fillId="0" borderId="15" xfId="0" applyFont="1" applyFill="1" applyBorder="1" applyAlignment="1">
      <alignment horizontal="center"/>
    </xf>
    <xf numFmtId="171" fontId="4" fillId="0" borderId="17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/>
    </xf>
    <xf numFmtId="171" fontId="4" fillId="0" borderId="29" xfId="0" applyFont="1" applyFill="1" applyBorder="1" applyAlignment="1">
      <alignment/>
    </xf>
    <xf numFmtId="171" fontId="4" fillId="0" borderId="29" xfId="0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171" fontId="4" fillId="32" borderId="0" xfId="0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4" fillId="0" borderId="39" xfId="0" applyFont="1" applyBorder="1" applyAlignment="1">
      <alignment/>
    </xf>
    <xf numFmtId="171" fontId="4" fillId="4" borderId="40" xfId="0" applyFont="1" applyFill="1" applyBorder="1" applyAlignment="1">
      <alignment/>
    </xf>
    <xf numFmtId="171" fontId="4" fillId="0" borderId="40" xfId="0" applyFont="1" applyFill="1" applyBorder="1" applyAlignment="1">
      <alignment/>
    </xf>
    <xf numFmtId="171" fontId="4" fillId="0" borderId="13" xfId="0" applyFont="1" applyFill="1" applyBorder="1" applyAlignment="1">
      <alignment/>
    </xf>
    <xf numFmtId="171" fontId="7" fillId="0" borderId="13" xfId="0" applyFont="1" applyFill="1" applyBorder="1" applyAlignment="1">
      <alignment/>
    </xf>
    <xf numFmtId="171" fontId="4" fillId="0" borderId="1" xfId="0" applyFont="1" applyFill="1" applyBorder="1" applyAlignment="1">
      <alignment/>
    </xf>
    <xf numFmtId="171" fontId="7" fillId="0" borderId="1" xfId="0" applyFont="1" applyFill="1" applyBorder="1" applyAlignment="1">
      <alignment/>
    </xf>
    <xf numFmtId="171" fontId="0" fillId="0" borderId="41" xfId="0" applyFont="1" applyBorder="1" applyAlignment="1">
      <alignment/>
    </xf>
    <xf numFmtId="49" fontId="7" fillId="0" borderId="42" xfId="0" applyNumberFormat="1" applyFont="1" applyBorder="1" applyAlignment="1">
      <alignment horizontal="center"/>
    </xf>
    <xf numFmtId="171" fontId="0" fillId="0" borderId="16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71" fontId="0" fillId="0" borderId="43" xfId="0" applyFont="1" applyBorder="1" applyAlignment="1">
      <alignment/>
    </xf>
    <xf numFmtId="49" fontId="7" fillId="0" borderId="44" xfId="0" applyNumberFormat="1" applyFont="1" applyBorder="1" applyAlignment="1">
      <alignment horizontal="center"/>
    </xf>
    <xf numFmtId="49" fontId="4" fillId="0" borderId="45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44" xfId="0" applyNumberFormat="1" applyFont="1" applyFill="1" applyBorder="1" applyAlignment="1">
      <alignment/>
    </xf>
    <xf numFmtId="171" fontId="4" fillId="0" borderId="21" xfId="0" applyFont="1" applyFill="1" applyBorder="1" applyAlignment="1">
      <alignment/>
    </xf>
    <xf numFmtId="171" fontId="4" fillId="4" borderId="19" xfId="0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171" fontId="7" fillId="34" borderId="18" xfId="0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171" fontId="4" fillId="0" borderId="33" xfId="0" applyFont="1" applyFill="1" applyBorder="1" applyAlignment="1">
      <alignment/>
    </xf>
    <xf numFmtId="171" fontId="4" fillId="0" borderId="46" xfId="0" applyFont="1" applyFill="1" applyBorder="1" applyAlignment="1">
      <alignment/>
    </xf>
    <xf numFmtId="171" fontId="0" fillId="0" borderId="47" xfId="0" applyFont="1" applyBorder="1" applyAlignment="1">
      <alignment/>
    </xf>
    <xf numFmtId="171" fontId="7" fillId="0" borderId="2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/>
    </xf>
    <xf numFmtId="171" fontId="6" fillId="0" borderId="33" xfId="0" applyFont="1" applyFill="1" applyBorder="1" applyAlignment="1">
      <alignment/>
    </xf>
    <xf numFmtId="171" fontId="4" fillId="0" borderId="15" xfId="0" applyFont="1" applyBorder="1" applyAlignment="1">
      <alignment horizontal="left" vertical="top"/>
    </xf>
    <xf numFmtId="171" fontId="4" fillId="0" borderId="46" xfId="0" applyFont="1" applyBorder="1" applyAlignment="1">
      <alignment/>
    </xf>
    <xf numFmtId="171" fontId="0" fillId="0" borderId="29" xfId="0" applyBorder="1" applyAlignment="1">
      <alignment/>
    </xf>
    <xf numFmtId="171" fontId="6" fillId="35" borderId="15" xfId="0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71" fontId="0" fillId="0" borderId="43" xfId="0" applyBorder="1" applyAlignment="1">
      <alignment/>
    </xf>
    <xf numFmtId="171" fontId="7" fillId="0" borderId="36" xfId="0" applyFont="1" applyBorder="1" applyAlignment="1">
      <alignment/>
    </xf>
    <xf numFmtId="171" fontId="7" fillId="34" borderId="48" xfId="0" applyFont="1" applyFill="1" applyBorder="1" applyAlignment="1">
      <alignment horizontal="center"/>
    </xf>
    <xf numFmtId="171" fontId="4" fillId="36" borderId="15" xfId="0" applyNumberFormat="1" applyFont="1" applyFill="1" applyBorder="1" applyAlignment="1">
      <alignment/>
    </xf>
    <xf numFmtId="171" fontId="7" fillId="36" borderId="15" xfId="0" applyFont="1" applyFill="1" applyBorder="1" applyAlignment="1">
      <alignment horizontal="center"/>
    </xf>
    <xf numFmtId="171" fontId="7" fillId="36" borderId="15" xfId="0" applyNumberFormat="1" applyFont="1" applyFill="1" applyBorder="1" applyAlignment="1">
      <alignment/>
    </xf>
    <xf numFmtId="171" fontId="7" fillId="36" borderId="1" xfId="0" applyNumberFormat="1" applyFont="1" applyFill="1" applyBorder="1" applyAlignment="1">
      <alignment/>
    </xf>
    <xf numFmtId="171" fontId="7" fillId="36" borderId="17" xfId="0" applyNumberFormat="1" applyFont="1" applyFill="1" applyBorder="1" applyAlignment="1">
      <alignment/>
    </xf>
    <xf numFmtId="171" fontId="7" fillId="34" borderId="30" xfId="0" applyFont="1" applyFill="1" applyBorder="1" applyAlignment="1">
      <alignment/>
    </xf>
    <xf numFmtId="171" fontId="7" fillId="4" borderId="49" xfId="0" applyNumberFormat="1" applyFont="1" applyFill="1" applyBorder="1" applyAlignment="1">
      <alignment/>
    </xf>
    <xf numFmtId="171" fontId="4" fillId="0" borderId="21" xfId="0" applyFont="1" applyFill="1" applyBorder="1" applyAlignment="1">
      <alignment wrapText="1"/>
    </xf>
    <xf numFmtId="171" fontId="0" fillId="0" borderId="50" xfId="0" applyBorder="1" applyAlignment="1">
      <alignment/>
    </xf>
    <xf numFmtId="171" fontId="7" fillId="3" borderId="51" xfId="0" applyFont="1" applyFill="1" applyBorder="1" applyAlignment="1">
      <alignment/>
    </xf>
    <xf numFmtId="171" fontId="7" fillId="4" borderId="33" xfId="0" applyNumberFormat="1" applyFont="1" applyFill="1" applyBorder="1" applyAlignment="1">
      <alignment/>
    </xf>
    <xf numFmtId="171" fontId="7" fillId="4" borderId="19" xfId="0" applyNumberFormat="1" applyFont="1" applyFill="1" applyBorder="1" applyAlignment="1">
      <alignment/>
    </xf>
    <xf numFmtId="171" fontId="4" fillId="0" borderId="19" xfId="0" applyFont="1" applyFill="1" applyBorder="1" applyAlignment="1">
      <alignment/>
    </xf>
    <xf numFmtId="171" fontId="4" fillId="0" borderId="46" xfId="0" applyFont="1" applyFill="1" applyBorder="1" applyAlignment="1">
      <alignment/>
    </xf>
    <xf numFmtId="171" fontId="7" fillId="0" borderId="25" xfId="0" applyFont="1" applyFill="1" applyBorder="1" applyAlignment="1">
      <alignment/>
    </xf>
    <xf numFmtId="171" fontId="7" fillId="0" borderId="17" xfId="0" applyFont="1" applyFill="1" applyBorder="1" applyAlignment="1">
      <alignment/>
    </xf>
    <xf numFmtId="171" fontId="7" fillId="34" borderId="34" xfId="0" applyFont="1" applyFill="1" applyBorder="1" applyAlignment="1">
      <alignment horizontal="center"/>
    </xf>
    <xf numFmtId="171" fontId="4" fillId="4" borderId="19" xfId="0" applyFont="1" applyFill="1" applyBorder="1" applyAlignment="1">
      <alignment/>
    </xf>
    <xf numFmtId="171" fontId="7" fillId="34" borderId="33" xfId="0" applyFont="1" applyFill="1" applyBorder="1" applyAlignment="1">
      <alignment horizontal="center"/>
    </xf>
    <xf numFmtId="171" fontId="7" fillId="34" borderId="37" xfId="0" applyFont="1" applyFill="1" applyBorder="1" applyAlignment="1">
      <alignment horizontal="center"/>
    </xf>
    <xf numFmtId="171" fontId="7" fillId="4" borderId="52" xfId="0" applyNumberFormat="1" applyFont="1" applyFill="1" applyBorder="1" applyAlignment="1">
      <alignment/>
    </xf>
    <xf numFmtId="171" fontId="10" fillId="0" borderId="19" xfId="0" applyFont="1" applyFill="1" applyBorder="1" applyAlignment="1">
      <alignment/>
    </xf>
    <xf numFmtId="171" fontId="4" fillId="0" borderId="19" xfId="0" applyFont="1" applyBorder="1" applyAlignment="1">
      <alignment horizontal="center"/>
    </xf>
    <xf numFmtId="171" fontId="4" fillId="0" borderId="37" xfId="0" applyFont="1" applyFill="1" applyBorder="1" applyAlignment="1">
      <alignment/>
    </xf>
    <xf numFmtId="171" fontId="4" fillId="0" borderId="33" xfId="0" applyFont="1" applyFill="1" applyBorder="1" applyAlignment="1">
      <alignment/>
    </xf>
    <xf numFmtId="171" fontId="6" fillId="0" borderId="21" xfId="0" applyFont="1" applyBorder="1" applyAlignment="1">
      <alignment horizontal="left"/>
    </xf>
    <xf numFmtId="171" fontId="7" fillId="4" borderId="12" xfId="0" applyNumberFormat="1" applyFont="1" applyFill="1" applyBorder="1" applyAlignment="1">
      <alignment/>
    </xf>
    <xf numFmtId="171" fontId="53" fillId="32" borderId="15" xfId="0" applyFont="1" applyFill="1" applyBorder="1" applyAlignment="1">
      <alignment/>
    </xf>
    <xf numFmtId="171" fontId="53" fillId="0" borderId="46" xfId="0" applyFont="1" applyFill="1" applyBorder="1" applyAlignment="1">
      <alignment/>
    </xf>
    <xf numFmtId="171" fontId="7" fillId="4" borderId="19" xfId="0" applyFont="1" applyFill="1" applyBorder="1" applyAlignment="1">
      <alignment horizontal="center"/>
    </xf>
    <xf numFmtId="171" fontId="4" fillId="0" borderId="19" xfId="0" applyFont="1" applyBorder="1" applyAlignment="1">
      <alignment/>
    </xf>
    <xf numFmtId="171" fontId="4" fillId="36" borderId="18" xfId="0" applyNumberFormat="1" applyFont="1" applyFill="1" applyBorder="1" applyAlignment="1">
      <alignment/>
    </xf>
    <xf numFmtId="171" fontId="4" fillId="4" borderId="19" xfId="0" applyFont="1" applyFill="1" applyBorder="1" applyAlignment="1">
      <alignment horizontal="center"/>
    </xf>
    <xf numFmtId="171" fontId="4" fillId="0" borderId="19" xfId="0" applyFont="1" applyBorder="1" applyAlignment="1">
      <alignment horizontal="center"/>
    </xf>
    <xf numFmtId="171" fontId="7" fillId="34" borderId="33" xfId="0" applyFont="1" applyFill="1" applyBorder="1" applyAlignment="1">
      <alignment/>
    </xf>
    <xf numFmtId="171" fontId="4" fillId="4" borderId="19" xfId="0" applyFont="1" applyFill="1" applyBorder="1" applyAlignment="1">
      <alignment/>
    </xf>
    <xf numFmtId="171" fontId="7" fillId="3" borderId="53" xfId="0" applyFont="1" applyFill="1" applyBorder="1" applyAlignment="1">
      <alignment/>
    </xf>
    <xf numFmtId="171" fontId="7" fillId="4" borderId="18" xfId="0" applyNumberFormat="1" applyFont="1" applyFill="1" applyBorder="1" applyAlignment="1">
      <alignment/>
    </xf>
    <xf numFmtId="171" fontId="7" fillId="34" borderId="54" xfId="0" applyFont="1" applyFill="1" applyBorder="1" applyAlignment="1">
      <alignment/>
    </xf>
    <xf numFmtId="171" fontId="4" fillId="0" borderId="18" xfId="0" applyFont="1" applyBorder="1" applyAlignment="1">
      <alignment/>
    </xf>
    <xf numFmtId="171" fontId="7" fillId="34" borderId="55" xfId="0" applyFont="1" applyFill="1" applyBorder="1" applyAlignment="1">
      <alignment/>
    </xf>
    <xf numFmtId="171" fontId="7" fillId="0" borderId="18" xfId="0" applyFont="1" applyBorder="1" applyAlignment="1">
      <alignment/>
    </xf>
    <xf numFmtId="171" fontId="4" fillId="36" borderId="18" xfId="0" applyNumberFormat="1" applyFont="1" applyFill="1" applyBorder="1" applyAlignment="1">
      <alignment/>
    </xf>
    <xf numFmtId="171" fontId="4" fillId="0" borderId="46" xfId="0" applyFont="1" applyBorder="1" applyAlignment="1">
      <alignment/>
    </xf>
    <xf numFmtId="171" fontId="4" fillId="0" borderId="35" xfId="0" applyFont="1" applyBorder="1" applyAlignment="1">
      <alignment/>
    </xf>
    <xf numFmtId="171" fontId="7" fillId="0" borderId="18" xfId="0" applyFont="1" applyBorder="1" applyAlignment="1">
      <alignment horizontal="center"/>
    </xf>
    <xf numFmtId="171" fontId="4" fillId="0" borderId="37" xfId="0" applyFont="1" applyBorder="1" applyAlignment="1">
      <alignment/>
    </xf>
    <xf numFmtId="171" fontId="4" fillId="0" borderId="18" xfId="0" applyFont="1" applyBorder="1" applyAlignment="1">
      <alignment horizontal="center"/>
    </xf>
    <xf numFmtId="171" fontId="7" fillId="0" borderId="18" xfId="0" applyFont="1" applyBorder="1" applyAlignment="1">
      <alignment/>
    </xf>
    <xf numFmtId="171" fontId="4" fillId="0" borderId="35" xfId="0" applyFont="1" applyBorder="1" applyAlignment="1">
      <alignment/>
    </xf>
    <xf numFmtId="171" fontId="4" fillId="0" borderId="18" xfId="0" applyFont="1" applyFill="1" applyBorder="1" applyAlignment="1">
      <alignment/>
    </xf>
    <xf numFmtId="171" fontId="10" fillId="0" borderId="15" xfId="0" applyFont="1" applyFill="1" applyBorder="1" applyAlignment="1">
      <alignment/>
    </xf>
    <xf numFmtId="171" fontId="4" fillId="32" borderId="18" xfId="0" applyFont="1" applyFill="1" applyBorder="1" applyAlignment="1">
      <alignment/>
    </xf>
    <xf numFmtId="171" fontId="4" fillId="0" borderId="35" xfId="0" applyFont="1" applyFill="1" applyBorder="1" applyAlignment="1">
      <alignment/>
    </xf>
    <xf numFmtId="171" fontId="4" fillId="32" borderId="18" xfId="0" applyFont="1" applyFill="1" applyBorder="1" applyAlignment="1">
      <alignment horizontal="center"/>
    </xf>
    <xf numFmtId="171" fontId="7" fillId="0" borderId="18" xfId="0" applyFont="1" applyFill="1" applyBorder="1" applyAlignment="1">
      <alignment horizontal="center"/>
    </xf>
    <xf numFmtId="171" fontId="4" fillId="0" borderId="18" xfId="0" applyFont="1" applyFill="1" applyBorder="1" applyAlignment="1">
      <alignment horizontal="center"/>
    </xf>
    <xf numFmtId="171" fontId="4" fillId="4" borderId="18" xfId="0" applyFont="1" applyFill="1" applyBorder="1" applyAlignment="1">
      <alignment horizontal="center"/>
    </xf>
    <xf numFmtId="171" fontId="4" fillId="0" borderId="35" xfId="0" applyFont="1" applyFill="1" applyBorder="1" applyAlignment="1">
      <alignment horizontal="center"/>
    </xf>
    <xf numFmtId="171" fontId="4" fillId="0" borderId="29" xfId="0" applyFont="1" applyFill="1" applyBorder="1" applyAlignment="1">
      <alignment horizontal="center"/>
    </xf>
    <xf numFmtId="171" fontId="4" fillId="0" borderId="15" xfId="0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4" fillId="36" borderId="56" xfId="0" applyNumberFormat="1" applyFont="1" applyFill="1" applyBorder="1" applyAlignment="1">
      <alignment/>
    </xf>
    <xf numFmtId="171" fontId="4" fillId="36" borderId="35" xfId="0" applyNumberFormat="1" applyFont="1" applyFill="1" applyBorder="1" applyAlignment="1">
      <alignment/>
    </xf>
    <xf numFmtId="171" fontId="7" fillId="0" borderId="36" xfId="0" applyFont="1" applyBorder="1" applyAlignment="1">
      <alignment/>
    </xf>
    <xf numFmtId="171" fontId="4" fillId="36" borderId="17" xfId="0" applyNumberFormat="1" applyFont="1" applyFill="1" applyBorder="1" applyAlignment="1">
      <alignment/>
    </xf>
    <xf numFmtId="171" fontId="4" fillId="36" borderId="17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171" fontId="4" fillId="0" borderId="57" xfId="0" applyFont="1" applyBorder="1" applyAlignment="1">
      <alignment/>
    </xf>
    <xf numFmtId="171" fontId="0" fillId="32" borderId="25" xfId="0" applyFont="1" applyFill="1" applyBorder="1" applyAlignment="1">
      <alignment/>
    </xf>
    <xf numFmtId="171" fontId="4" fillId="35" borderId="22" xfId="0" applyFont="1" applyFill="1" applyBorder="1" applyAlignment="1">
      <alignment horizontal="center"/>
    </xf>
    <xf numFmtId="171" fontId="10" fillId="0" borderId="29" xfId="0" applyFont="1" applyBorder="1" applyAlignment="1">
      <alignment/>
    </xf>
    <xf numFmtId="171" fontId="10" fillId="0" borderId="15" xfId="0" applyFont="1" applyBorder="1" applyAlignment="1">
      <alignment horizontal="left"/>
    </xf>
    <xf numFmtId="171" fontId="53" fillId="0" borderId="15" xfId="0" applyFont="1" applyFill="1" applyBorder="1" applyAlignment="1">
      <alignment/>
    </xf>
    <xf numFmtId="171" fontId="4" fillId="36" borderId="15" xfId="0" applyFont="1" applyFill="1" applyBorder="1" applyAlignment="1">
      <alignment/>
    </xf>
    <xf numFmtId="171" fontId="4" fillId="0" borderId="44" xfId="0" applyFont="1" applyFill="1" applyBorder="1" applyAlignment="1">
      <alignment/>
    </xf>
    <xf numFmtId="171" fontId="4" fillId="0" borderId="44" xfId="0" applyFont="1" applyFill="1" applyBorder="1" applyAlignment="1">
      <alignment/>
    </xf>
    <xf numFmtId="171" fontId="53" fillId="0" borderId="15" xfId="0" applyFont="1" applyBorder="1" applyAlignment="1">
      <alignment/>
    </xf>
    <xf numFmtId="171" fontId="54" fillId="3" borderId="13" xfId="0" applyFont="1" applyFill="1" applyBorder="1" applyAlignment="1">
      <alignment/>
    </xf>
    <xf numFmtId="171" fontId="54" fillId="4" borderId="21" xfId="0" applyNumberFormat="1" applyFont="1" applyFill="1" applyBorder="1" applyAlignment="1">
      <alignment/>
    </xf>
    <xf numFmtId="171" fontId="54" fillId="4" borderId="15" xfId="0" applyNumberFormat="1" applyFont="1" applyFill="1" applyBorder="1" applyAlignment="1">
      <alignment/>
    </xf>
    <xf numFmtId="171" fontId="55" fillId="0" borderId="15" xfId="0" applyFont="1" applyBorder="1" applyAlignment="1">
      <alignment/>
    </xf>
    <xf numFmtId="171" fontId="55" fillId="0" borderId="17" xfId="0" applyFont="1" applyBorder="1" applyAlignment="1">
      <alignment/>
    </xf>
    <xf numFmtId="171" fontId="55" fillId="0" borderId="15" xfId="0" applyFont="1" applyBorder="1" applyAlignment="1">
      <alignment/>
    </xf>
    <xf numFmtId="171" fontId="55" fillId="0" borderId="17" xfId="0" applyFont="1" applyBorder="1" applyAlignment="1">
      <alignment/>
    </xf>
    <xf numFmtId="171" fontId="55" fillId="0" borderId="15" xfId="0" applyFont="1" applyBorder="1" applyAlignment="1">
      <alignment horizontal="center"/>
    </xf>
    <xf numFmtId="171" fontId="53" fillId="0" borderId="15" xfId="0" applyFont="1" applyFill="1" applyBorder="1" applyAlignment="1">
      <alignment/>
    </xf>
    <xf numFmtId="171" fontId="54" fillId="34" borderId="29" xfId="0" applyFont="1" applyFill="1" applyBorder="1" applyAlignment="1">
      <alignment horizontal="center"/>
    </xf>
    <xf numFmtId="171" fontId="55" fillId="4" borderId="15" xfId="0" applyFont="1" applyFill="1" applyBorder="1" applyAlignment="1">
      <alignment/>
    </xf>
    <xf numFmtId="171" fontId="54" fillId="34" borderId="21" xfId="0" applyFont="1" applyFill="1" applyBorder="1" applyAlignment="1">
      <alignment horizontal="center"/>
    </xf>
    <xf numFmtId="171" fontId="55" fillId="0" borderId="15" xfId="0" applyFont="1" applyFill="1" applyBorder="1" applyAlignment="1">
      <alignment/>
    </xf>
    <xf numFmtId="171" fontId="55" fillId="0" borderId="15" xfId="0" applyFont="1" applyFill="1" applyBorder="1" applyAlignment="1">
      <alignment/>
    </xf>
    <xf numFmtId="171" fontId="55" fillId="4" borderId="15" xfId="0" applyFont="1" applyFill="1" applyBorder="1" applyAlignment="1">
      <alignment horizontal="center"/>
    </xf>
    <xf numFmtId="171" fontId="55" fillId="4" borderId="19" xfId="0" applyFont="1" applyFill="1" applyBorder="1" applyAlignment="1">
      <alignment/>
    </xf>
    <xf numFmtId="171" fontId="54" fillId="4" borderId="33" xfId="0" applyNumberFormat="1" applyFont="1" applyFill="1" applyBorder="1" applyAlignment="1">
      <alignment/>
    </xf>
    <xf numFmtId="171" fontId="54" fillId="4" borderId="19" xfId="0" applyNumberFormat="1" applyFont="1" applyFill="1" applyBorder="1" applyAlignment="1">
      <alignment/>
    </xf>
    <xf numFmtId="171" fontId="55" fillId="0" borderId="46" xfId="0" applyFont="1" applyFill="1" applyBorder="1" applyAlignment="1">
      <alignment/>
    </xf>
    <xf numFmtId="171" fontId="55" fillId="0" borderId="37" xfId="0" applyFont="1" applyFill="1" applyBorder="1" applyAlignment="1">
      <alignment/>
    </xf>
    <xf numFmtId="171" fontId="55" fillId="0" borderId="46" xfId="0" applyFont="1" applyFill="1" applyBorder="1" applyAlignment="1">
      <alignment/>
    </xf>
    <xf numFmtId="171" fontId="54" fillId="3" borderId="51" xfId="0" applyFont="1" applyFill="1" applyBorder="1" applyAlignment="1">
      <alignment/>
    </xf>
    <xf numFmtId="171" fontId="55" fillId="0" borderId="19" xfId="0" applyFont="1" applyBorder="1" applyAlignment="1">
      <alignment horizontal="center"/>
    </xf>
    <xf numFmtId="171" fontId="54" fillId="4" borderId="52" xfId="0" applyNumberFormat="1" applyFont="1" applyFill="1" applyBorder="1" applyAlignment="1">
      <alignment/>
    </xf>
    <xf numFmtId="171" fontId="54" fillId="0" borderId="13" xfId="0" applyFont="1" applyFill="1" applyBorder="1" applyAlignment="1">
      <alignment/>
    </xf>
    <xf numFmtId="171" fontId="54" fillId="0" borderId="1" xfId="0" applyFont="1" applyFill="1" applyBorder="1" applyAlignment="1">
      <alignment/>
    </xf>
    <xf numFmtId="171" fontId="54" fillId="0" borderId="17" xfId="0" applyFont="1" applyFill="1" applyBorder="1" applyAlignment="1">
      <alignment/>
    </xf>
    <xf numFmtId="171" fontId="4" fillId="35" borderId="36" xfId="0" applyFont="1" applyFill="1" applyBorder="1" applyAlignment="1">
      <alignment/>
    </xf>
    <xf numFmtId="171" fontId="4" fillId="4" borderId="15" xfId="0" applyFont="1" applyFill="1" applyBorder="1" applyAlignment="1">
      <alignment horizontal="center"/>
    </xf>
    <xf numFmtId="171" fontId="7" fillId="34" borderId="21" xfId="0" applyFont="1" applyFill="1" applyBorder="1" applyAlignment="1">
      <alignment/>
    </xf>
    <xf numFmtId="171" fontId="7" fillId="4" borderId="15" xfId="0" applyFont="1" applyFill="1" applyBorder="1" applyAlignment="1">
      <alignment horizontal="center"/>
    </xf>
    <xf numFmtId="171" fontId="7" fillId="4" borderId="15" xfId="0" applyFont="1" applyFill="1" applyBorder="1" applyAlignment="1">
      <alignment/>
    </xf>
    <xf numFmtId="171" fontId="53" fillId="0" borderId="15" xfId="0" applyFont="1" applyFill="1" applyBorder="1" applyAlignment="1">
      <alignment/>
    </xf>
    <xf numFmtId="171" fontId="53" fillId="0" borderId="0" xfId="0" applyFont="1" applyFill="1" applyBorder="1" applyAlignment="1">
      <alignment/>
    </xf>
    <xf numFmtId="171" fontId="7" fillId="34" borderId="34" xfId="0" applyFont="1" applyFill="1" applyBorder="1" applyAlignment="1">
      <alignment horizontal="center"/>
    </xf>
    <xf numFmtId="171" fontId="4" fillId="0" borderId="17" xfId="0" applyFont="1" applyBorder="1" applyAlignment="1">
      <alignment horizontal="center"/>
    </xf>
    <xf numFmtId="171" fontId="7" fillId="3" borderId="13" xfId="0" applyFont="1" applyFill="1" applyBorder="1" applyAlignment="1">
      <alignment/>
    </xf>
    <xf numFmtId="171" fontId="7" fillId="4" borderId="21" xfId="0" applyNumberFormat="1" applyFont="1" applyFill="1" applyBorder="1" applyAlignment="1">
      <alignment/>
    </xf>
    <xf numFmtId="171" fontId="7" fillId="4" borderId="15" xfId="0" applyNumberFormat="1" applyFont="1" applyFill="1" applyBorder="1" applyAlignment="1">
      <alignment/>
    </xf>
    <xf numFmtId="171" fontId="4" fillId="0" borderId="19" xfId="0" applyFont="1" applyFill="1" applyBorder="1" applyAlignment="1">
      <alignment/>
    </xf>
    <xf numFmtId="171" fontId="4" fillId="0" borderId="17" xfId="0" applyFont="1" applyFill="1" applyBorder="1" applyAlignment="1">
      <alignment/>
    </xf>
    <xf numFmtId="171" fontId="7" fillId="4" borderId="18" xfId="0" applyNumberFormat="1" applyFont="1" applyFill="1" applyBorder="1" applyAlignment="1">
      <alignment/>
    </xf>
    <xf numFmtId="171" fontId="4" fillId="0" borderId="18" xfId="0" applyFont="1" applyFill="1" applyBorder="1" applyAlignment="1">
      <alignment/>
    </xf>
    <xf numFmtId="171" fontId="4" fillId="0" borderId="0" xfId="0" applyFont="1" applyFill="1" applyBorder="1" applyAlignment="1">
      <alignment/>
    </xf>
    <xf numFmtId="171" fontId="4" fillId="0" borderId="29" xfId="0" applyFont="1" applyFill="1" applyBorder="1" applyAlignment="1">
      <alignment/>
    </xf>
    <xf numFmtId="171" fontId="4" fillId="0" borderId="20" xfId="0" applyFont="1" applyFill="1" applyBorder="1" applyAlignment="1">
      <alignment/>
    </xf>
    <xf numFmtId="171" fontId="7" fillId="4" borderId="33" xfId="0" applyNumberFormat="1" applyFont="1" applyFill="1" applyBorder="1" applyAlignment="1">
      <alignment/>
    </xf>
    <xf numFmtId="171" fontId="7" fillId="4" borderId="19" xfId="0" applyNumberFormat="1" applyFont="1" applyFill="1" applyBorder="1" applyAlignment="1">
      <alignment/>
    </xf>
    <xf numFmtId="171" fontId="4" fillId="0" borderId="19" xfId="0" applyFont="1" applyFill="1" applyBorder="1" applyAlignment="1">
      <alignment/>
    </xf>
    <xf numFmtId="171" fontId="4" fillId="0" borderId="46" xfId="0" applyFont="1" applyFill="1" applyBorder="1" applyAlignment="1">
      <alignment/>
    </xf>
    <xf numFmtId="171" fontId="4" fillId="0" borderId="37" xfId="0" applyFont="1" applyFill="1" applyBorder="1" applyAlignment="1">
      <alignment/>
    </xf>
    <xf numFmtId="171" fontId="10" fillId="0" borderId="19" xfId="0" applyFont="1" applyFill="1" applyBorder="1" applyAlignment="1">
      <alignment/>
    </xf>
    <xf numFmtId="171" fontId="7" fillId="34" borderId="33" xfId="0" applyFont="1" applyFill="1" applyBorder="1" applyAlignment="1">
      <alignment horizontal="center"/>
    </xf>
    <xf numFmtId="171" fontId="4" fillId="0" borderId="44" xfId="0" applyFont="1" applyFill="1" applyBorder="1" applyAlignment="1">
      <alignment/>
    </xf>
    <xf numFmtId="171" fontId="4" fillId="0" borderId="33" xfId="0" applyFont="1" applyFill="1" applyBorder="1" applyAlignment="1">
      <alignment/>
    </xf>
    <xf numFmtId="171" fontId="7" fillId="0" borderId="13" xfId="0" applyFont="1" applyFill="1" applyBorder="1" applyAlignment="1">
      <alignment/>
    </xf>
    <xf numFmtId="171" fontId="7" fillId="0" borderId="25" xfId="0" applyFont="1" applyFill="1" applyBorder="1" applyAlignment="1">
      <alignment/>
    </xf>
    <xf numFmtId="171" fontId="7" fillId="0" borderId="1" xfId="0" applyFont="1" applyFill="1" applyBorder="1" applyAlignment="1">
      <alignment/>
    </xf>
    <xf numFmtId="171" fontId="7" fillId="0" borderId="17" xfId="0" applyFont="1" applyFill="1" applyBorder="1" applyAlignment="1">
      <alignment/>
    </xf>
    <xf numFmtId="171" fontId="7" fillId="34" borderId="31" xfId="0" applyFont="1" applyFill="1" applyBorder="1" applyAlignment="1">
      <alignment horizontal="center"/>
    </xf>
    <xf numFmtId="171" fontId="4" fillId="4" borderId="0" xfId="0" applyFont="1" applyFill="1" applyBorder="1" applyAlignment="1">
      <alignment/>
    </xf>
    <xf numFmtId="171" fontId="4" fillId="0" borderId="0" xfId="0" applyFont="1" applyFill="1" applyBorder="1" applyAlignment="1">
      <alignment/>
    </xf>
    <xf numFmtId="171" fontId="4" fillId="0" borderId="0" xfId="0" applyFont="1" applyBorder="1" applyAlignment="1">
      <alignment horizontal="center"/>
    </xf>
    <xf numFmtId="171" fontId="7" fillId="34" borderId="19" xfId="0" applyFont="1" applyFill="1" applyBorder="1" applyAlignment="1">
      <alignment horizontal="center"/>
    </xf>
    <xf numFmtId="171" fontId="53" fillId="36" borderId="58" xfId="0" applyFont="1" applyFill="1" applyBorder="1" applyAlignment="1">
      <alignment horizontal="center"/>
    </xf>
    <xf numFmtId="171" fontId="4" fillId="36" borderId="21" xfId="0" applyNumberFormat="1" applyFont="1" applyFill="1" applyBorder="1" applyAlignment="1">
      <alignment/>
    </xf>
    <xf numFmtId="49" fontId="7" fillId="36" borderId="31" xfId="0" applyNumberFormat="1" applyFont="1" applyFill="1" applyBorder="1" applyAlignment="1">
      <alignment horizontal="center"/>
    </xf>
    <xf numFmtId="49" fontId="4" fillId="36" borderId="21" xfId="0" applyNumberFormat="1" applyFont="1" applyFill="1" applyBorder="1" applyAlignment="1">
      <alignment/>
    </xf>
    <xf numFmtId="171" fontId="4" fillId="36" borderId="21" xfId="0" applyFont="1" applyFill="1" applyBorder="1" applyAlignment="1">
      <alignment/>
    </xf>
    <xf numFmtId="171" fontId="4" fillId="36" borderId="33" xfId="0" applyFont="1" applyFill="1" applyBorder="1" applyAlignment="1">
      <alignment/>
    </xf>
    <xf numFmtId="171" fontId="53" fillId="36" borderId="21" xfId="0" applyFont="1" applyFill="1" applyBorder="1" applyAlignment="1">
      <alignment/>
    </xf>
    <xf numFmtId="171" fontId="53" fillId="36" borderId="17" xfId="0" applyFont="1" applyFill="1" applyBorder="1" applyAlignment="1">
      <alignment/>
    </xf>
    <xf numFmtId="171" fontId="53" fillId="36" borderId="17" xfId="0" applyFont="1" applyFill="1" applyBorder="1" applyAlignment="1">
      <alignment horizontal="center"/>
    </xf>
    <xf numFmtId="171" fontId="4" fillId="36" borderId="21" xfId="0" applyFont="1" applyFill="1" applyBorder="1" applyAlignment="1">
      <alignment horizontal="center"/>
    </xf>
    <xf numFmtId="171" fontId="4" fillId="36" borderId="12" xfId="0" applyNumberFormat="1" applyFont="1" applyFill="1" applyBorder="1" applyAlignment="1">
      <alignment/>
    </xf>
    <xf numFmtId="171" fontId="53" fillId="36" borderId="21" xfId="0" applyFont="1" applyFill="1" applyBorder="1" applyAlignment="1">
      <alignment horizontal="center"/>
    </xf>
    <xf numFmtId="171" fontId="4" fillId="35" borderId="59" xfId="0" applyFont="1" applyFill="1" applyBorder="1" applyAlignment="1">
      <alignment horizontal="center"/>
    </xf>
    <xf numFmtId="171" fontId="4" fillId="37" borderId="14" xfId="0" applyFont="1" applyFill="1" applyBorder="1" applyAlignment="1">
      <alignment/>
    </xf>
    <xf numFmtId="171" fontId="4" fillId="38" borderId="59" xfId="0" applyFont="1" applyFill="1" applyBorder="1" applyAlignment="1">
      <alignment horizontal="center"/>
    </xf>
    <xf numFmtId="171" fontId="0" fillId="0" borderId="14" xfId="0" applyBorder="1" applyAlignment="1">
      <alignment/>
    </xf>
    <xf numFmtId="171" fontId="53" fillId="0" borderId="17" xfId="0" applyFont="1" applyFill="1" applyBorder="1" applyAlignment="1">
      <alignment/>
    </xf>
    <xf numFmtId="171" fontId="56" fillId="36" borderId="36" xfId="0" applyFont="1" applyFill="1" applyBorder="1" applyAlignment="1">
      <alignment/>
    </xf>
    <xf numFmtId="49" fontId="57" fillId="36" borderId="36" xfId="0" applyNumberFormat="1" applyFont="1" applyFill="1" applyBorder="1" applyAlignment="1">
      <alignment horizontal="center"/>
    </xf>
    <xf numFmtId="49" fontId="58" fillId="36" borderId="36" xfId="0" applyNumberFormat="1" applyFont="1" applyFill="1" applyBorder="1" applyAlignment="1">
      <alignment/>
    </xf>
    <xf numFmtId="171" fontId="58" fillId="36" borderId="36" xfId="0" applyFont="1" applyFill="1" applyBorder="1" applyAlignment="1">
      <alignment/>
    </xf>
    <xf numFmtId="171" fontId="57" fillId="36" borderId="22" xfId="0" applyFont="1" applyFill="1" applyBorder="1" applyAlignment="1">
      <alignment/>
    </xf>
    <xf numFmtId="171" fontId="57" fillId="36" borderId="59" xfId="0" applyFont="1" applyFill="1" applyBorder="1" applyAlignment="1">
      <alignment/>
    </xf>
    <xf numFmtId="171" fontId="56" fillId="36" borderId="59" xfId="0" applyFont="1" applyFill="1" applyBorder="1" applyAlignment="1">
      <alignment/>
    </xf>
    <xf numFmtId="171" fontId="57" fillId="36" borderId="13" xfId="0" applyFont="1" applyFill="1" applyBorder="1" applyAlignment="1">
      <alignment/>
    </xf>
    <xf numFmtId="171" fontId="56" fillId="36" borderId="13" xfId="0" applyFont="1" applyFill="1" applyBorder="1" applyAlignment="1">
      <alignment/>
    </xf>
    <xf numFmtId="171" fontId="56" fillId="36" borderId="0" xfId="0" applyFont="1" applyFill="1" applyBorder="1" applyAlignment="1">
      <alignment/>
    </xf>
    <xf numFmtId="171" fontId="58" fillId="36" borderId="0" xfId="0" applyFont="1" applyFill="1" applyBorder="1" applyAlignment="1">
      <alignment/>
    </xf>
    <xf numFmtId="171" fontId="4" fillId="36" borderId="21" xfId="0" applyFont="1" applyFill="1" applyBorder="1" applyAlignment="1">
      <alignment/>
    </xf>
    <xf numFmtId="49" fontId="55" fillId="0" borderId="15" xfId="0" applyNumberFormat="1" applyFont="1" applyFill="1" applyBorder="1" applyAlignment="1">
      <alignment/>
    </xf>
    <xf numFmtId="171" fontId="55" fillId="0" borderId="15" xfId="0" applyFont="1" applyFill="1" applyBorder="1" applyAlignment="1">
      <alignment/>
    </xf>
    <xf numFmtId="171" fontId="55" fillId="0" borderId="19" xfId="0" applyFont="1" applyBorder="1" applyAlignment="1">
      <alignment/>
    </xf>
    <xf numFmtId="171" fontId="54" fillId="0" borderId="15" xfId="0" applyFont="1" applyBorder="1" applyAlignment="1">
      <alignment/>
    </xf>
    <xf numFmtId="171" fontId="55" fillId="0" borderId="19" xfId="0" applyFont="1" applyFill="1" applyBorder="1" applyAlignment="1">
      <alignment/>
    </xf>
    <xf numFmtId="171" fontId="59" fillId="0" borderId="15" xfId="0" applyFont="1" applyBorder="1" applyAlignment="1">
      <alignment/>
    </xf>
    <xf numFmtId="171" fontId="54" fillId="0" borderId="19" xfId="0" applyFont="1" applyFill="1" applyBorder="1" applyAlignment="1">
      <alignment/>
    </xf>
    <xf numFmtId="171" fontId="55" fillId="0" borderId="33" xfId="0" applyFont="1" applyFill="1" applyBorder="1" applyAlignment="1">
      <alignment/>
    </xf>
    <xf numFmtId="171" fontId="55" fillId="0" borderId="19" xfId="0" applyFont="1" applyFill="1" applyBorder="1" applyAlignment="1">
      <alignment/>
    </xf>
    <xf numFmtId="171" fontId="4" fillId="0" borderId="15" xfId="0" applyFont="1" applyFill="1" applyBorder="1" applyAlignment="1">
      <alignment horizontal="center"/>
    </xf>
    <xf numFmtId="171" fontId="4" fillId="0" borderId="17" xfId="0" applyFont="1" applyBorder="1" applyAlignment="1">
      <alignment horizontal="left" vertical="top"/>
    </xf>
    <xf numFmtId="49" fontId="7" fillId="36" borderId="44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/>
    </xf>
    <xf numFmtId="171" fontId="4" fillId="36" borderId="17" xfId="0" applyFont="1" applyFill="1" applyBorder="1" applyAlignment="1">
      <alignment/>
    </xf>
    <xf numFmtId="171" fontId="4" fillId="36" borderId="46" xfId="0" applyFont="1" applyFill="1" applyBorder="1" applyAlignment="1">
      <alignment/>
    </xf>
    <xf numFmtId="171" fontId="4" fillId="35" borderId="29" xfId="0" applyFont="1" applyFill="1" applyBorder="1" applyAlignment="1">
      <alignment horizontal="center" wrapText="1"/>
    </xf>
    <xf numFmtId="171" fontId="4" fillId="35" borderId="17" xfId="0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left"/>
    </xf>
    <xf numFmtId="49" fontId="7" fillId="34" borderId="29" xfId="0" applyNumberFormat="1" applyFont="1" applyFill="1" applyBorder="1" applyAlignment="1">
      <alignment horizontal="left"/>
    </xf>
    <xf numFmtId="171" fontId="4" fillId="37" borderId="45" xfId="0" applyFont="1" applyFill="1" applyBorder="1" applyAlignment="1">
      <alignment horizontal="center"/>
    </xf>
    <xf numFmtId="171" fontId="4" fillId="37" borderId="35" xfId="0" applyFont="1" applyFill="1" applyBorder="1" applyAlignment="1">
      <alignment horizontal="center"/>
    </xf>
    <xf numFmtId="171" fontId="4" fillId="35" borderId="37" xfId="0" applyFont="1" applyFill="1" applyBorder="1" applyAlignment="1">
      <alignment horizontal="center" wrapText="1"/>
    </xf>
    <xf numFmtId="171" fontId="4" fillId="35" borderId="46" xfId="0" applyFont="1" applyFill="1" applyBorder="1" applyAlignment="1">
      <alignment horizontal="center" wrapText="1"/>
    </xf>
    <xf numFmtId="49" fontId="7" fillId="3" borderId="51" xfId="0" applyNumberFormat="1" applyFont="1" applyFill="1" applyBorder="1" applyAlignment="1">
      <alignment horizontal="left"/>
    </xf>
    <xf numFmtId="49" fontId="7" fillId="3" borderId="60" xfId="0" applyNumberFormat="1" applyFont="1" applyFill="1" applyBorder="1" applyAlignment="1">
      <alignment horizontal="left"/>
    </xf>
    <xf numFmtId="49" fontId="7" fillId="3" borderId="53" xfId="0" applyNumberFormat="1" applyFont="1" applyFill="1" applyBorder="1" applyAlignment="1">
      <alignment horizontal="left"/>
    </xf>
    <xf numFmtId="171" fontId="7" fillId="0" borderId="38" xfId="0" applyFont="1" applyBorder="1" applyAlignment="1">
      <alignment horizontal="center"/>
    </xf>
    <xf numFmtId="171" fontId="7" fillId="0" borderId="36" xfId="0" applyFont="1" applyBorder="1" applyAlignment="1">
      <alignment horizontal="center"/>
    </xf>
    <xf numFmtId="171" fontId="4" fillId="38" borderId="29" xfId="0" applyFont="1" applyFill="1" applyBorder="1" applyAlignment="1">
      <alignment horizontal="center" wrapText="1"/>
    </xf>
    <xf numFmtId="171" fontId="4" fillId="38" borderId="17" xfId="0" applyFont="1" applyFill="1" applyBorder="1" applyAlignment="1">
      <alignment horizontal="center" wrapText="1"/>
    </xf>
    <xf numFmtId="171" fontId="7" fillId="0" borderId="14" xfId="0" applyFont="1" applyBorder="1" applyAlignment="1">
      <alignment horizontal="center"/>
    </xf>
    <xf numFmtId="171" fontId="7" fillId="0" borderId="61" xfId="0" applyFont="1" applyBorder="1" applyAlignment="1">
      <alignment horizontal="center"/>
    </xf>
    <xf numFmtId="171" fontId="7" fillId="0" borderId="22" xfId="0" applyFont="1" applyBorder="1" applyAlignment="1">
      <alignment horizontal="center"/>
    </xf>
    <xf numFmtId="171" fontId="7" fillId="0" borderId="57" xfId="0" applyFont="1" applyBorder="1" applyAlignment="1">
      <alignment horizontal="center"/>
    </xf>
    <xf numFmtId="49" fontId="7" fillId="34" borderId="21" xfId="0" applyNumberFormat="1" applyFont="1" applyFill="1" applyBorder="1" applyAlignment="1">
      <alignment horizontal="left"/>
    </xf>
    <xf numFmtId="171" fontId="4" fillId="37" borderId="29" xfId="0" applyFont="1" applyFill="1" applyBorder="1" applyAlignment="1">
      <alignment horizontal="center"/>
    </xf>
    <xf numFmtId="171" fontId="4" fillId="37" borderId="17" xfId="0" applyFont="1" applyFill="1" applyBorder="1" applyAlignment="1">
      <alignment horizontal="center"/>
    </xf>
    <xf numFmtId="171" fontId="4" fillId="4" borderId="15" xfId="0" applyFont="1" applyFill="1" applyBorder="1" applyAlignment="1">
      <alignment horizontal="left"/>
    </xf>
    <xf numFmtId="171" fontId="7" fillId="0" borderId="38" xfId="0" applyFont="1" applyBorder="1" applyAlignment="1">
      <alignment horizontal="center"/>
    </xf>
    <xf numFmtId="171" fontId="7" fillId="0" borderId="36" xfId="0" applyFont="1" applyBorder="1" applyAlignment="1">
      <alignment horizontal="center"/>
    </xf>
    <xf numFmtId="171" fontId="7" fillId="34" borderId="21" xfId="0" applyFont="1" applyFill="1" applyBorder="1" applyAlignment="1">
      <alignment horizontal="left"/>
    </xf>
    <xf numFmtId="171" fontId="4" fillId="0" borderId="22" xfId="0" applyFont="1" applyBorder="1" applyAlignment="1">
      <alignment horizontal="center"/>
    </xf>
    <xf numFmtId="171" fontId="4" fillId="0" borderId="57" xfId="0" applyFont="1" applyBorder="1" applyAlignment="1">
      <alignment horizontal="center"/>
    </xf>
    <xf numFmtId="171" fontId="7" fillId="0" borderId="61" xfId="0" applyFont="1" applyBorder="1" applyAlignment="1">
      <alignment horizontal="center"/>
    </xf>
    <xf numFmtId="171" fontId="7" fillId="0" borderId="22" xfId="0" applyFont="1" applyBorder="1" applyAlignment="1">
      <alignment horizontal="center"/>
    </xf>
    <xf numFmtId="171" fontId="7" fillId="0" borderId="57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U1795"/>
  <sheetViews>
    <sheetView tabSelected="1" view="pageBreakPreview" zoomScale="70" zoomScaleNormal="70" zoomScaleSheetLayoutView="70" zoomScalePageLayoutView="0" workbookViewId="0" topLeftCell="A975">
      <selection activeCell="N1011" sqref="N1010:N1011"/>
    </sheetView>
  </sheetViews>
  <sheetFormatPr defaultColWidth="10.296875" defaultRowHeight="15"/>
  <cols>
    <col min="1" max="1" width="8.3984375" style="0" customWidth="1"/>
    <col min="2" max="2" width="9.59765625" style="0" customWidth="1"/>
    <col min="3" max="3" width="13.19921875" style="0" customWidth="1"/>
    <col min="4" max="4" width="46.8984375" style="35" customWidth="1"/>
    <col min="5" max="5" width="18.5" style="33" customWidth="1"/>
    <col min="6" max="6" width="17.69921875" style="58" customWidth="1"/>
    <col min="7" max="7" width="17" style="299" customWidth="1"/>
    <col min="8" max="8" width="17.8984375" style="35" customWidth="1"/>
    <col min="9" max="9" width="17.19921875" style="237" hidden="1" customWidth="1"/>
    <col min="10" max="10" width="18.8984375" style="37" customWidth="1"/>
    <col min="11" max="11" width="19.69921875" style="33" customWidth="1"/>
    <col min="12" max="12" width="17.8984375" style="33" customWidth="1"/>
    <col min="13" max="13" width="15.69921875" style="37" hidden="1" customWidth="1"/>
    <col min="14" max="14" width="16.69921875" style="25" customWidth="1"/>
    <col min="15" max="15" width="10.19921875" style="2" customWidth="1"/>
    <col min="16" max="16384" width="10.19921875" style="0" customWidth="1"/>
  </cols>
  <sheetData>
    <row r="1" spans="1:177" s="78" customFormat="1" ht="19.5" thickBot="1">
      <c r="A1" s="439" t="s">
        <v>18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</row>
    <row r="2" spans="1:177" ht="19.5" thickBot="1">
      <c r="A2" s="50"/>
      <c r="B2" s="115" t="s">
        <v>28</v>
      </c>
      <c r="C2" s="51" t="s">
        <v>16</v>
      </c>
      <c r="D2" s="119"/>
      <c r="E2" s="300" t="s">
        <v>399</v>
      </c>
      <c r="F2" s="384" t="s">
        <v>402</v>
      </c>
      <c r="G2" s="384" t="s">
        <v>491</v>
      </c>
      <c r="H2" s="384" t="s">
        <v>491</v>
      </c>
      <c r="I2" s="335"/>
      <c r="J2" s="386" t="s">
        <v>492</v>
      </c>
      <c r="K2" s="384" t="s">
        <v>493</v>
      </c>
      <c r="L2" s="384" t="s">
        <v>503</v>
      </c>
      <c r="M2" s="38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</row>
    <row r="3" spans="1:177" ht="18" customHeight="1">
      <c r="A3" s="52"/>
      <c r="B3" s="53" t="s">
        <v>29</v>
      </c>
      <c r="C3" s="54" t="s">
        <v>15</v>
      </c>
      <c r="D3" s="224" t="s">
        <v>17</v>
      </c>
      <c r="E3" s="55" t="s">
        <v>20</v>
      </c>
      <c r="F3" s="416" t="s">
        <v>478</v>
      </c>
      <c r="G3" s="416" t="s">
        <v>22</v>
      </c>
      <c r="H3" s="416" t="s">
        <v>490</v>
      </c>
      <c r="I3" s="422" t="s">
        <v>387</v>
      </c>
      <c r="J3" s="429" t="s">
        <v>22</v>
      </c>
      <c r="K3" s="416" t="s">
        <v>494</v>
      </c>
      <c r="L3" s="416" t="s">
        <v>22</v>
      </c>
      <c r="M3" s="420" t="s">
        <v>368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</row>
    <row r="4" spans="1:177" ht="19.5" thickBot="1">
      <c r="A4" s="52"/>
      <c r="B4" s="53"/>
      <c r="C4" s="53" t="s">
        <v>14</v>
      </c>
      <c r="D4" s="120"/>
      <c r="E4" s="55" t="s">
        <v>19</v>
      </c>
      <c r="F4" s="417"/>
      <c r="G4" s="417"/>
      <c r="H4" s="417"/>
      <c r="I4" s="423"/>
      <c r="J4" s="430"/>
      <c r="K4" s="417"/>
      <c r="L4" s="417"/>
      <c r="M4" s="421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</row>
    <row r="5" spans="1:177" ht="18" customHeight="1">
      <c r="A5" s="40">
        <v>1</v>
      </c>
      <c r="B5" s="418" t="s">
        <v>21</v>
      </c>
      <c r="C5" s="418"/>
      <c r="D5" s="418"/>
      <c r="E5" s="69">
        <f>SUM(E6:E8)</f>
        <v>232785</v>
      </c>
      <c r="F5" s="69">
        <f>SUM(F6:F8)</f>
        <v>302039</v>
      </c>
      <c r="G5" s="69">
        <f>SUM(G6:G8)</f>
        <v>492851</v>
      </c>
      <c r="H5" s="69">
        <f>SUM(H6:H8)</f>
        <v>361851</v>
      </c>
      <c r="I5" s="238">
        <v>316255</v>
      </c>
      <c r="J5" s="69">
        <f>SUM(J6:J8)</f>
        <v>311265</v>
      </c>
      <c r="K5" s="69">
        <f>SUM(K6:K8)</f>
        <v>276969</v>
      </c>
      <c r="L5" s="69">
        <f>SUM(L6:L8)</f>
        <v>276969</v>
      </c>
      <c r="M5" s="265">
        <f aca="true" t="shared" si="0" ref="M5:M10">SUM(L5/K5*100)</f>
        <v>100</v>
      </c>
      <c r="N5" s="2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</row>
    <row r="6" spans="1:177" s="1" customFormat="1" ht="18.75">
      <c r="A6" s="21">
        <f>SUM(A5+1)</f>
        <v>2</v>
      </c>
      <c r="B6" s="121" t="s">
        <v>23</v>
      </c>
      <c r="C6" s="122" t="s">
        <v>24</v>
      </c>
      <c r="D6" s="122"/>
      <c r="E6" s="75">
        <f>SUM(E10+E15+E26+E36)</f>
        <v>85449</v>
      </c>
      <c r="F6" s="75">
        <f>SUM(F10+F15+F26+F36)</f>
        <v>102769</v>
      </c>
      <c r="G6" s="75">
        <f>SUM(G10+G15+G26+G36)</f>
        <v>87955</v>
      </c>
      <c r="H6" s="75">
        <f>SUM(H10+H15+H26+H36)</f>
        <v>162955</v>
      </c>
      <c r="I6" s="239">
        <v>98255</v>
      </c>
      <c r="J6" s="75">
        <f>SUM(J10+J15+J26+J36)</f>
        <v>112369</v>
      </c>
      <c r="K6" s="75">
        <f>SUM(K10+K15+K26+K35)</f>
        <v>112369</v>
      </c>
      <c r="L6" s="75">
        <f>SUM(L10+L15+L26+L35)</f>
        <v>112369</v>
      </c>
      <c r="M6" s="266">
        <f t="shared" si="0"/>
        <v>100</v>
      </c>
      <c r="N6" s="3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</row>
    <row r="7" spans="1:177" ht="18.75">
      <c r="A7" s="21">
        <f aca="true" t="shared" si="1" ref="A7:A40">SUM(A6+1)</f>
        <v>3</v>
      </c>
      <c r="B7" s="8"/>
      <c r="C7" s="123" t="s">
        <v>25</v>
      </c>
      <c r="D7" s="123"/>
      <c r="E7" s="77">
        <f>SUM(E16)</f>
        <v>0</v>
      </c>
      <c r="F7" s="77">
        <f>SUM(F16)</f>
        <v>0</v>
      </c>
      <c r="G7" s="77">
        <f>SUM(G16)</f>
        <v>206000</v>
      </c>
      <c r="H7" s="77">
        <f>SUM(H16)</f>
        <v>0</v>
      </c>
      <c r="I7" s="240">
        <v>50000</v>
      </c>
      <c r="J7" s="77">
        <f>SUM(J16)</f>
        <v>0</v>
      </c>
      <c r="K7" s="77">
        <f>SUM(K16)</f>
        <v>0</v>
      </c>
      <c r="L7" s="77">
        <f>SUM(L16)</f>
        <v>0</v>
      </c>
      <c r="M7" s="266" t="e">
        <f t="shared" si="0"/>
        <v>#DIV/0!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</row>
    <row r="8" spans="1:177" ht="19.5" thickBot="1">
      <c r="A8" s="21">
        <f t="shared" si="1"/>
        <v>4</v>
      </c>
      <c r="B8" s="8"/>
      <c r="C8" s="123" t="s">
        <v>26</v>
      </c>
      <c r="D8" s="123"/>
      <c r="E8" s="77">
        <f>SUM(E27)</f>
        <v>147336</v>
      </c>
      <c r="F8" s="77">
        <f>SUM(F27)</f>
        <v>199270</v>
      </c>
      <c r="G8" s="77">
        <f>SUM(G27)</f>
        <v>198896</v>
      </c>
      <c r="H8" s="77">
        <f>SUM(H27)</f>
        <v>198896</v>
      </c>
      <c r="I8" s="240">
        <v>168000</v>
      </c>
      <c r="J8" s="77">
        <f>SUM(J27)</f>
        <v>198896</v>
      </c>
      <c r="K8" s="77">
        <f>SUM(K27)</f>
        <v>164600</v>
      </c>
      <c r="L8" s="77">
        <f>SUM(L27)</f>
        <v>164600</v>
      </c>
      <c r="M8" s="266">
        <f t="shared" si="0"/>
        <v>100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</row>
    <row r="9" spans="1:177" s="1" customFormat="1" ht="19.5" thickTop="1">
      <c r="A9" s="68">
        <f t="shared" si="1"/>
        <v>5</v>
      </c>
      <c r="B9" s="62">
        <v>1</v>
      </c>
      <c r="C9" s="63" t="s">
        <v>27</v>
      </c>
      <c r="D9" s="125"/>
      <c r="E9" s="64">
        <f aca="true" t="shared" si="2" ref="E9:L10">SUM(E10)</f>
        <v>4620</v>
      </c>
      <c r="F9" s="64">
        <f t="shared" si="2"/>
        <v>4790</v>
      </c>
      <c r="G9" s="62">
        <f t="shared" si="2"/>
        <v>5000</v>
      </c>
      <c r="H9" s="62">
        <f t="shared" si="2"/>
        <v>5000</v>
      </c>
      <c r="I9" s="245">
        <v>5000</v>
      </c>
      <c r="J9" s="62">
        <f t="shared" si="2"/>
        <v>6000</v>
      </c>
      <c r="K9" s="64">
        <f t="shared" si="2"/>
        <v>6000</v>
      </c>
      <c r="L9" s="64">
        <f t="shared" si="2"/>
        <v>6000</v>
      </c>
      <c r="M9" s="267">
        <f t="shared" si="0"/>
        <v>100</v>
      </c>
      <c r="N9" s="3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</row>
    <row r="10" spans="1:177" ht="18.75">
      <c r="A10" s="21">
        <f t="shared" si="1"/>
        <v>6</v>
      </c>
      <c r="B10" s="56"/>
      <c r="C10" s="124" t="s">
        <v>35</v>
      </c>
      <c r="D10" s="124"/>
      <c r="E10" s="70">
        <f t="shared" si="2"/>
        <v>4620</v>
      </c>
      <c r="F10" s="70">
        <f t="shared" si="2"/>
        <v>4790</v>
      </c>
      <c r="G10" s="336">
        <f t="shared" si="2"/>
        <v>5000</v>
      </c>
      <c r="H10" s="336">
        <f t="shared" si="2"/>
        <v>5000</v>
      </c>
      <c r="I10" s="261">
        <v>5000</v>
      </c>
      <c r="J10" s="336">
        <f t="shared" si="2"/>
        <v>6000</v>
      </c>
      <c r="K10" s="70">
        <f t="shared" si="2"/>
        <v>6000</v>
      </c>
      <c r="L10" s="70">
        <f t="shared" si="2"/>
        <v>6000</v>
      </c>
      <c r="M10" s="266">
        <f t="shared" si="0"/>
        <v>100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</row>
    <row r="11" spans="1:177" ht="18.75">
      <c r="A11" s="21">
        <f t="shared" si="1"/>
        <v>7</v>
      </c>
      <c r="B11" s="8"/>
      <c r="C11" s="60" t="s">
        <v>323</v>
      </c>
      <c r="D11" s="126" t="s">
        <v>324</v>
      </c>
      <c r="E11" s="43">
        <f aca="true" t="shared" si="3" ref="E11:L11">SUM(E12:E12)</f>
        <v>4620</v>
      </c>
      <c r="F11" s="43">
        <f t="shared" si="3"/>
        <v>4790</v>
      </c>
      <c r="G11" s="45">
        <f t="shared" si="3"/>
        <v>5000</v>
      </c>
      <c r="H11" s="45">
        <f t="shared" si="3"/>
        <v>5000</v>
      </c>
      <c r="I11" s="262">
        <v>5000</v>
      </c>
      <c r="J11" s="45">
        <f t="shared" si="3"/>
        <v>6000</v>
      </c>
      <c r="K11" s="262">
        <f t="shared" si="3"/>
        <v>6000</v>
      </c>
      <c r="L11" s="43">
        <f t="shared" si="3"/>
        <v>6000</v>
      </c>
      <c r="M11" s="260">
        <f>SUM(L11/K11)*100</f>
        <v>100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</row>
    <row r="12" spans="1:177" ht="18.75">
      <c r="A12" s="21">
        <f t="shared" si="1"/>
        <v>8</v>
      </c>
      <c r="B12" s="8"/>
      <c r="C12" s="8">
        <v>630</v>
      </c>
      <c r="D12" s="126" t="s">
        <v>51</v>
      </c>
      <c r="E12" s="43">
        <v>4620</v>
      </c>
      <c r="F12" s="43">
        <v>4790</v>
      </c>
      <c r="G12" s="45">
        <v>5000</v>
      </c>
      <c r="H12" s="45">
        <v>5000</v>
      </c>
      <c r="I12" s="262">
        <v>5000</v>
      </c>
      <c r="J12" s="45">
        <v>6000</v>
      </c>
      <c r="K12" s="262">
        <v>6000</v>
      </c>
      <c r="L12" s="43">
        <v>6000</v>
      </c>
      <c r="M12" s="260">
        <f>SUM(L12/K12)*100</f>
        <v>100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</row>
    <row r="13" spans="1:177" ht="18.75">
      <c r="A13" s="21">
        <f t="shared" si="1"/>
        <v>9</v>
      </c>
      <c r="B13" s="8"/>
      <c r="C13" s="8"/>
      <c r="D13" s="126"/>
      <c r="E13" s="38"/>
      <c r="F13" s="38"/>
      <c r="G13" s="8"/>
      <c r="H13" s="8"/>
      <c r="I13" s="259"/>
      <c r="J13" s="8"/>
      <c r="K13" s="38"/>
      <c r="L13" s="38"/>
      <c r="M13" s="268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</row>
    <row r="14" spans="1:177" s="1" customFormat="1" ht="18.75">
      <c r="A14" s="21">
        <f t="shared" si="1"/>
        <v>10</v>
      </c>
      <c r="B14" s="149">
        <v>2</v>
      </c>
      <c r="C14" s="149" t="s">
        <v>30</v>
      </c>
      <c r="D14" s="150"/>
      <c r="E14" s="145">
        <f>SUM(E15+E16)</f>
        <v>3550</v>
      </c>
      <c r="F14" s="145">
        <f>SUM(F15+F16)</f>
        <v>18500</v>
      </c>
      <c r="G14" s="149">
        <f>SUM(G15+G16)</f>
        <v>212000</v>
      </c>
      <c r="H14" s="149">
        <f>SUM(H15+H16)</f>
        <v>51000</v>
      </c>
      <c r="I14" s="263">
        <v>60100</v>
      </c>
      <c r="J14" s="149">
        <f>SUM(J15+J16)</f>
        <v>0</v>
      </c>
      <c r="K14" s="149">
        <f>SUM(K15+K16)</f>
        <v>0</v>
      </c>
      <c r="L14" s="149">
        <f>SUM(L15+L16)</f>
        <v>0</v>
      </c>
      <c r="M14" s="269" t="e">
        <f>SUM(L14/K14*100)</f>
        <v>#DIV/0!</v>
      </c>
      <c r="N14" s="30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</row>
    <row r="15" spans="1:177" ht="18.75">
      <c r="A15" s="21">
        <f t="shared" si="1"/>
        <v>11</v>
      </c>
      <c r="B15" s="57"/>
      <c r="C15" s="438" t="s">
        <v>35</v>
      </c>
      <c r="D15" s="438"/>
      <c r="E15" s="71">
        <f>SUM(E17-E21)</f>
        <v>3550</v>
      </c>
      <c r="F15" s="71">
        <f>SUM(F17-F21)</f>
        <v>18500</v>
      </c>
      <c r="G15" s="72">
        <f>SUM(G17-G21)</f>
        <v>6000</v>
      </c>
      <c r="H15" s="72">
        <f>SUM(H17-H21)</f>
        <v>51000</v>
      </c>
      <c r="I15" s="264">
        <v>10100</v>
      </c>
      <c r="J15" s="72">
        <f>SUM(J17-J21)</f>
        <v>0</v>
      </c>
      <c r="K15" s="72">
        <f>SUM(K17-K21)</f>
        <v>0</v>
      </c>
      <c r="L15" s="72">
        <f>SUM(L17-L21)</f>
        <v>0</v>
      </c>
      <c r="M15" s="266" t="e">
        <f>SUM(L15/K15*100)</f>
        <v>#DIV/0!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</row>
    <row r="16" spans="1:177" ht="18.75">
      <c r="A16" s="21">
        <f t="shared" si="1"/>
        <v>12</v>
      </c>
      <c r="B16" s="57"/>
      <c r="C16" s="124" t="s">
        <v>78</v>
      </c>
      <c r="D16" s="124"/>
      <c r="E16" s="71">
        <f>SUM(E21)</f>
        <v>0</v>
      </c>
      <c r="F16" s="71">
        <f>SUM(F21)</f>
        <v>0</v>
      </c>
      <c r="G16" s="72">
        <f>SUM(G21)</f>
        <v>206000</v>
      </c>
      <c r="H16" s="72">
        <f>SUM(H21)</f>
        <v>0</v>
      </c>
      <c r="I16" s="264">
        <v>50000</v>
      </c>
      <c r="J16" s="72">
        <f>SUM(J21)</f>
        <v>0</v>
      </c>
      <c r="K16" s="72">
        <f>SUM(K21)</f>
        <v>0</v>
      </c>
      <c r="L16" s="72">
        <f>SUM(L21)</f>
        <v>0</v>
      </c>
      <c r="M16" s="266" t="e">
        <f>SUM(L16/K16*100)</f>
        <v>#DIV/0!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</row>
    <row r="17" spans="1:177" ht="18.75">
      <c r="A17" s="21">
        <f t="shared" si="1"/>
        <v>13</v>
      </c>
      <c r="B17" s="8"/>
      <c r="C17" s="60" t="s">
        <v>36</v>
      </c>
      <c r="D17" s="127" t="s">
        <v>33</v>
      </c>
      <c r="E17" s="38">
        <f aca="true" t="shared" si="4" ref="E17:L17">SUM(E18)</f>
        <v>3550</v>
      </c>
      <c r="F17" s="38">
        <f t="shared" si="4"/>
        <v>18500</v>
      </c>
      <c r="G17" s="8">
        <f t="shared" si="4"/>
        <v>212000</v>
      </c>
      <c r="H17" s="8">
        <f t="shared" si="4"/>
        <v>51000</v>
      </c>
      <c r="I17" s="259">
        <v>60100</v>
      </c>
      <c r="J17" s="8">
        <f t="shared" si="4"/>
        <v>0</v>
      </c>
      <c r="K17" s="8">
        <f t="shared" si="4"/>
        <v>0</v>
      </c>
      <c r="L17" s="8">
        <f t="shared" si="4"/>
        <v>0</v>
      </c>
      <c r="M17" s="260" t="e">
        <f aca="true" t="shared" si="5" ref="M17:M22">SUM(L17/K17)*100</f>
        <v>#DIV/0!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</row>
    <row r="18" spans="1:177" ht="18.75">
      <c r="A18" s="21">
        <f t="shared" si="1"/>
        <v>14</v>
      </c>
      <c r="B18" s="8"/>
      <c r="C18" s="60" t="s">
        <v>7</v>
      </c>
      <c r="D18" s="127" t="s">
        <v>8</v>
      </c>
      <c r="E18" s="38">
        <f>SUM(E19:E23)</f>
        <v>3550</v>
      </c>
      <c r="F18" s="38">
        <f>SUM(F19:F23)</f>
        <v>18500</v>
      </c>
      <c r="G18" s="8">
        <f>SUM(G19:G23)</f>
        <v>212000</v>
      </c>
      <c r="H18" s="8">
        <f>SUM(H19:H23)</f>
        <v>51000</v>
      </c>
      <c r="I18" s="259">
        <v>60100</v>
      </c>
      <c r="J18" s="8">
        <f>SUM(J19:J23)</f>
        <v>0</v>
      </c>
      <c r="K18" s="8">
        <f>SUM(K19:K23)</f>
        <v>0</v>
      </c>
      <c r="L18" s="8">
        <f>SUM(L19:L23)</f>
        <v>0</v>
      </c>
      <c r="M18" s="260" t="e">
        <f t="shared" si="5"/>
        <v>#DIV/0!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</row>
    <row r="19" spans="1:177" ht="18.75">
      <c r="A19" s="21">
        <f t="shared" si="1"/>
        <v>15</v>
      </c>
      <c r="B19" s="8"/>
      <c r="C19" s="60" t="s">
        <v>31</v>
      </c>
      <c r="D19" s="127" t="s">
        <v>34</v>
      </c>
      <c r="E19" s="38">
        <v>3550</v>
      </c>
      <c r="F19" s="38"/>
      <c r="G19" s="8">
        <v>6000</v>
      </c>
      <c r="H19" s="8">
        <v>6000</v>
      </c>
      <c r="I19" s="259">
        <v>6500</v>
      </c>
      <c r="J19" s="8"/>
      <c r="K19" s="8"/>
      <c r="L19" s="8">
        <v>0</v>
      </c>
      <c r="M19" s="260" t="e">
        <f t="shared" si="5"/>
        <v>#DIV/0!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</row>
    <row r="20" spans="1:177" ht="18.75">
      <c r="A20" s="21">
        <f t="shared" si="1"/>
        <v>16</v>
      </c>
      <c r="B20" s="8"/>
      <c r="C20" s="60" t="s">
        <v>31</v>
      </c>
      <c r="D20" s="127" t="s">
        <v>346</v>
      </c>
      <c r="E20" s="38">
        <v>0</v>
      </c>
      <c r="F20" s="38">
        <v>0</v>
      </c>
      <c r="G20" s="8"/>
      <c r="H20" s="8"/>
      <c r="I20" s="259">
        <v>3600</v>
      </c>
      <c r="J20" s="8"/>
      <c r="K20" s="8"/>
      <c r="L20" s="8"/>
      <c r="M20" s="26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</row>
    <row r="21" spans="1:177" ht="18.75">
      <c r="A21" s="21">
        <f t="shared" si="1"/>
        <v>17</v>
      </c>
      <c r="B21" s="8"/>
      <c r="C21" s="60" t="s">
        <v>188</v>
      </c>
      <c r="D21" s="127" t="s">
        <v>430</v>
      </c>
      <c r="E21" s="38">
        <v>0</v>
      </c>
      <c r="F21" s="38">
        <v>0</v>
      </c>
      <c r="G21" s="8">
        <v>206000</v>
      </c>
      <c r="H21" s="8"/>
      <c r="I21" s="259">
        <v>0</v>
      </c>
      <c r="J21" s="8">
        <v>0</v>
      </c>
      <c r="K21" s="8"/>
      <c r="L21" s="8">
        <v>0</v>
      </c>
      <c r="M21" s="260" t="e">
        <f t="shared" si="5"/>
        <v>#DIV/0!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</row>
    <row r="22" spans="1:177" ht="18.75">
      <c r="A22" s="21">
        <f t="shared" si="1"/>
        <v>18</v>
      </c>
      <c r="B22" s="8"/>
      <c r="C22" s="60" t="s">
        <v>31</v>
      </c>
      <c r="D22" s="127" t="s">
        <v>460</v>
      </c>
      <c r="E22" s="38"/>
      <c r="F22" s="38"/>
      <c r="G22" s="8">
        <v>0</v>
      </c>
      <c r="H22" s="8">
        <v>25000</v>
      </c>
      <c r="I22" s="259"/>
      <c r="J22" s="8">
        <v>0</v>
      </c>
      <c r="K22" s="8"/>
      <c r="L22" s="8">
        <v>0</v>
      </c>
      <c r="M22" s="260" t="e">
        <f t="shared" si="5"/>
        <v>#DIV/0!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</row>
    <row r="23" spans="1:177" ht="18.75">
      <c r="A23" s="21">
        <f t="shared" si="1"/>
        <v>19</v>
      </c>
      <c r="B23" s="8"/>
      <c r="C23" s="60" t="s">
        <v>31</v>
      </c>
      <c r="D23" s="127" t="s">
        <v>464</v>
      </c>
      <c r="E23" s="38"/>
      <c r="F23" s="38">
        <v>18500</v>
      </c>
      <c r="G23" s="8"/>
      <c r="H23" s="8">
        <v>20000</v>
      </c>
      <c r="I23" s="259"/>
      <c r="J23" s="8"/>
      <c r="K23" s="8"/>
      <c r="L23" s="8"/>
      <c r="M23" s="26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</row>
    <row r="24" spans="1:177" ht="18.75">
      <c r="A24" s="21">
        <f t="shared" si="1"/>
        <v>20</v>
      </c>
      <c r="B24" s="8"/>
      <c r="C24" s="60"/>
      <c r="D24" s="127"/>
      <c r="E24" s="38"/>
      <c r="F24" s="38"/>
      <c r="G24" s="8"/>
      <c r="H24" s="8"/>
      <c r="I24" s="259"/>
      <c r="J24" s="8"/>
      <c r="K24" s="38"/>
      <c r="L24" s="38"/>
      <c r="M24" s="268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</row>
    <row r="25" spans="1:177" s="67" customFormat="1" ht="18.75">
      <c r="A25" s="21">
        <f t="shared" si="1"/>
        <v>21</v>
      </c>
      <c r="B25" s="145">
        <v>5</v>
      </c>
      <c r="C25" s="435" t="s">
        <v>341</v>
      </c>
      <c r="D25" s="435"/>
      <c r="E25" s="145">
        <f>SUM(E26:E27)</f>
        <v>194185</v>
      </c>
      <c r="F25" s="145">
        <f>SUM(F26:F27)</f>
        <v>246383</v>
      </c>
      <c r="G25" s="149">
        <f>SUM(G26:G27)</f>
        <v>244751</v>
      </c>
      <c r="H25" s="149">
        <f>SUM(H26:H27)</f>
        <v>264751</v>
      </c>
      <c r="I25" s="145">
        <v>220155</v>
      </c>
      <c r="J25" s="149">
        <f>SUM(J26:J27)</f>
        <v>264751</v>
      </c>
      <c r="K25" s="145">
        <f>SUM(K26:K27)</f>
        <v>230455</v>
      </c>
      <c r="L25" s="145">
        <f>SUM(L26:L27)</f>
        <v>230455</v>
      </c>
      <c r="M25" s="269">
        <f>SUM(L25/K25*100)</f>
        <v>100</v>
      </c>
      <c r="N25" s="65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</row>
    <row r="26" spans="1:177" ht="18.75">
      <c r="A26" s="21">
        <f>SUM(A25+1)</f>
        <v>22</v>
      </c>
      <c r="B26" s="57"/>
      <c r="C26" s="438" t="s">
        <v>35</v>
      </c>
      <c r="D26" s="438"/>
      <c r="E26" s="71">
        <f>SUM(E28-E27)</f>
        <v>46849</v>
      </c>
      <c r="F26" s="71">
        <f>SUM(F28-F27)</f>
        <v>47113</v>
      </c>
      <c r="G26" s="72">
        <f>SUM(G28-G27)</f>
        <v>45855</v>
      </c>
      <c r="H26" s="72">
        <f>SUM(H28-H27)</f>
        <v>65855</v>
      </c>
      <c r="I26" s="71">
        <v>52155</v>
      </c>
      <c r="J26" s="72">
        <f>SUM(J28-J27)</f>
        <v>65855</v>
      </c>
      <c r="K26" s="71">
        <f>SUM(K28-K27)</f>
        <v>65855</v>
      </c>
      <c r="L26" s="71">
        <f>SUM(L28-L27)</f>
        <v>65855</v>
      </c>
      <c r="M26" s="266">
        <f>SUM(L26/K26*100)</f>
        <v>100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</row>
    <row r="27" spans="1:177" ht="18.75">
      <c r="A27" s="21">
        <f>SUM(A26+1)</f>
        <v>23</v>
      </c>
      <c r="B27" s="57"/>
      <c r="C27" s="124" t="s">
        <v>41</v>
      </c>
      <c r="D27" s="124"/>
      <c r="E27" s="71">
        <f>SUM(E32:E33)</f>
        <v>147336</v>
      </c>
      <c r="F27" s="71">
        <f>SUM(F32:F33)</f>
        <v>199270</v>
      </c>
      <c r="G27" s="72">
        <f>SUM(G32:G33)</f>
        <v>198896</v>
      </c>
      <c r="H27" s="72">
        <f>SUM(H32:H33)</f>
        <v>198896</v>
      </c>
      <c r="I27" s="71">
        <v>168000</v>
      </c>
      <c r="J27" s="72">
        <f>SUM(J32:J33)</f>
        <v>198896</v>
      </c>
      <c r="K27" s="71">
        <f>SUM(K32:K33)</f>
        <v>164600</v>
      </c>
      <c r="L27" s="71">
        <f>SUM(L32:L33)</f>
        <v>164600</v>
      </c>
      <c r="M27" s="266">
        <f>SUM(L27/K27*100)</f>
        <v>100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</row>
    <row r="28" spans="1:177" ht="18.75">
      <c r="A28" s="21">
        <f>SUM(A27+1)</f>
        <v>24</v>
      </c>
      <c r="B28" s="8"/>
      <c r="C28" s="60" t="s">
        <v>37</v>
      </c>
      <c r="D28" s="127" t="s">
        <v>325</v>
      </c>
      <c r="E28" s="38">
        <f>SUM(E29:E33)</f>
        <v>194185</v>
      </c>
      <c r="F28" s="38">
        <f>SUM(F29:F33)</f>
        <v>246383</v>
      </c>
      <c r="G28" s="8">
        <f>SUM(G29:G33)</f>
        <v>244751</v>
      </c>
      <c r="H28" s="8">
        <f>SUM(H29:H33)</f>
        <v>264751</v>
      </c>
      <c r="I28" s="38">
        <v>220155</v>
      </c>
      <c r="J28" s="8">
        <f>SUM(J29:J33)</f>
        <v>264751</v>
      </c>
      <c r="K28" s="38">
        <f>SUM(K29:K34)</f>
        <v>230455</v>
      </c>
      <c r="L28" s="38">
        <f>SUM(L29:L34)</f>
        <v>230455</v>
      </c>
      <c r="M28" s="260">
        <f aca="true" t="shared" si="6" ref="M28:M33">SUM(L28/K28)*100</f>
        <v>100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</row>
    <row r="29" spans="1:177" ht="18.75">
      <c r="A29" s="21">
        <f t="shared" si="1"/>
        <v>25</v>
      </c>
      <c r="B29" s="8"/>
      <c r="C29" s="60" t="s">
        <v>31</v>
      </c>
      <c r="D29" s="127" t="s">
        <v>38</v>
      </c>
      <c r="E29" s="38">
        <v>7380</v>
      </c>
      <c r="F29" s="38">
        <v>7800</v>
      </c>
      <c r="G29" s="8">
        <v>7900</v>
      </c>
      <c r="H29" s="8">
        <v>7900</v>
      </c>
      <c r="I29" s="38">
        <v>7900</v>
      </c>
      <c r="J29" s="8">
        <v>7900</v>
      </c>
      <c r="K29" s="259">
        <v>7900</v>
      </c>
      <c r="L29" s="38">
        <v>7900</v>
      </c>
      <c r="M29" s="260">
        <f t="shared" si="6"/>
        <v>100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</row>
    <row r="30" spans="1:177" s="3" customFormat="1" ht="18.75">
      <c r="A30" s="21">
        <f t="shared" si="1"/>
        <v>26</v>
      </c>
      <c r="B30" s="8"/>
      <c r="C30" s="60" t="s">
        <v>39</v>
      </c>
      <c r="D30" s="126" t="s">
        <v>340</v>
      </c>
      <c r="E30" s="8">
        <v>39082</v>
      </c>
      <c r="F30" s="8">
        <v>37560</v>
      </c>
      <c r="G30" s="8">
        <v>35955</v>
      </c>
      <c r="H30" s="8">
        <v>35955</v>
      </c>
      <c r="I30" s="8">
        <v>42555</v>
      </c>
      <c r="J30" s="8">
        <v>35955</v>
      </c>
      <c r="K30" s="14">
        <v>35955</v>
      </c>
      <c r="L30" s="8">
        <v>35955</v>
      </c>
      <c r="M30" s="260">
        <f t="shared" si="6"/>
        <v>100</v>
      </c>
      <c r="N30" s="25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</row>
    <row r="31" spans="1:177" s="3" customFormat="1" ht="18.75">
      <c r="A31" s="21">
        <f t="shared" si="1"/>
        <v>27</v>
      </c>
      <c r="B31" s="8"/>
      <c r="C31" s="60" t="s">
        <v>39</v>
      </c>
      <c r="D31" s="126" t="s">
        <v>44</v>
      </c>
      <c r="E31" s="8">
        <v>387</v>
      </c>
      <c r="F31" s="8">
        <v>1753</v>
      </c>
      <c r="G31" s="8">
        <v>2000</v>
      </c>
      <c r="H31" s="8">
        <v>22000</v>
      </c>
      <c r="I31" s="8">
        <v>1700</v>
      </c>
      <c r="J31" s="8">
        <v>22000</v>
      </c>
      <c r="K31" s="14">
        <v>22000</v>
      </c>
      <c r="L31" s="8">
        <v>22000</v>
      </c>
      <c r="M31" s="260">
        <f t="shared" si="6"/>
        <v>100</v>
      </c>
      <c r="N31" s="25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</row>
    <row r="32" spans="1:177" s="3" customFormat="1" ht="18.75">
      <c r="A32" s="21">
        <f t="shared" si="1"/>
        <v>28</v>
      </c>
      <c r="B32" s="8"/>
      <c r="C32" s="60" t="s">
        <v>40</v>
      </c>
      <c r="D32" s="126" t="s">
        <v>42</v>
      </c>
      <c r="E32" s="38">
        <v>108457</v>
      </c>
      <c r="F32" s="38">
        <v>109978</v>
      </c>
      <c r="G32" s="8">
        <v>109600</v>
      </c>
      <c r="H32" s="8">
        <v>109600</v>
      </c>
      <c r="I32" s="38">
        <v>103000</v>
      </c>
      <c r="J32" s="8">
        <v>109600</v>
      </c>
      <c r="K32" s="259">
        <v>109600</v>
      </c>
      <c r="L32" s="38">
        <v>109600</v>
      </c>
      <c r="M32" s="260">
        <f t="shared" si="6"/>
        <v>100</v>
      </c>
      <c r="N32" s="25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</row>
    <row r="33" spans="1:177" s="3" customFormat="1" ht="18.75">
      <c r="A33" s="21">
        <f t="shared" si="1"/>
        <v>29</v>
      </c>
      <c r="B33" s="8"/>
      <c r="C33" s="60" t="s">
        <v>40</v>
      </c>
      <c r="D33" s="126" t="s">
        <v>43</v>
      </c>
      <c r="E33" s="38">
        <v>38879</v>
      </c>
      <c r="F33" s="38">
        <v>89292</v>
      </c>
      <c r="G33" s="8">
        <v>89296</v>
      </c>
      <c r="H33" s="8">
        <v>89296</v>
      </c>
      <c r="I33" s="38">
        <v>65000</v>
      </c>
      <c r="J33" s="8">
        <v>89296</v>
      </c>
      <c r="K33" s="259">
        <v>55000</v>
      </c>
      <c r="L33" s="38">
        <v>55000</v>
      </c>
      <c r="M33" s="260">
        <f t="shared" si="6"/>
        <v>100</v>
      </c>
      <c r="N33" s="25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</row>
    <row r="34" spans="1:177" s="3" customFormat="1" ht="18.75">
      <c r="A34" s="21">
        <f t="shared" si="1"/>
        <v>30</v>
      </c>
      <c r="B34" s="8"/>
      <c r="C34" s="60"/>
      <c r="D34" s="127"/>
      <c r="E34" s="8"/>
      <c r="F34" s="8"/>
      <c r="G34" s="8"/>
      <c r="H34" s="8"/>
      <c r="I34" s="14"/>
      <c r="J34" s="307"/>
      <c r="K34" s="307"/>
      <c r="L34" s="307"/>
      <c r="M34" s="13"/>
      <c r="N34" s="25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</row>
    <row r="35" spans="1:177" s="47" customFormat="1" ht="18.75">
      <c r="A35" s="21">
        <f t="shared" si="1"/>
        <v>31</v>
      </c>
      <c r="B35" s="145">
        <v>6</v>
      </c>
      <c r="C35" s="441" t="s">
        <v>45</v>
      </c>
      <c r="D35" s="441"/>
      <c r="E35" s="148">
        <f>SUM(E37+E39)</f>
        <v>30430</v>
      </c>
      <c r="F35" s="148">
        <f aca="true" t="shared" si="7" ref="F35:H36">SUM(F37+F39)</f>
        <v>32366</v>
      </c>
      <c r="G35" s="337">
        <f t="shared" si="7"/>
        <v>31100</v>
      </c>
      <c r="H35" s="337">
        <f t="shared" si="7"/>
        <v>41100</v>
      </c>
      <c r="I35" s="148">
        <v>31000</v>
      </c>
      <c r="J35" s="337">
        <f aca="true" t="shared" si="8" ref="J35:L36">SUM(J37+J39)</f>
        <v>40514</v>
      </c>
      <c r="K35" s="148">
        <f t="shared" si="8"/>
        <v>40514</v>
      </c>
      <c r="L35" s="148">
        <f t="shared" si="8"/>
        <v>40514</v>
      </c>
      <c r="M35" s="269">
        <f>SUM(L35/K35*100)</f>
        <v>100</v>
      </c>
      <c r="N35" s="65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</row>
    <row r="36" spans="1:177" s="3" customFormat="1" ht="18.75">
      <c r="A36" s="21">
        <f t="shared" si="1"/>
        <v>32</v>
      </c>
      <c r="B36" s="57"/>
      <c r="C36" s="438" t="s">
        <v>35</v>
      </c>
      <c r="D36" s="438"/>
      <c r="E36" s="73">
        <f>SUM(E38+E40)</f>
        <v>30430</v>
      </c>
      <c r="F36" s="73">
        <f t="shared" si="7"/>
        <v>32366</v>
      </c>
      <c r="G36" s="73">
        <f t="shared" si="7"/>
        <v>31100</v>
      </c>
      <c r="H36" s="73">
        <f t="shared" si="7"/>
        <v>41100</v>
      </c>
      <c r="I36" s="211">
        <v>31000</v>
      </c>
      <c r="J36" s="73">
        <f t="shared" si="8"/>
        <v>40514</v>
      </c>
      <c r="K36" s="73">
        <f t="shared" si="8"/>
        <v>40514</v>
      </c>
      <c r="L36" s="73">
        <f t="shared" si="8"/>
        <v>40514</v>
      </c>
      <c r="M36" s="266">
        <f>SUM(L36/K36*100)</f>
        <v>100</v>
      </c>
      <c r="N36" s="25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</row>
    <row r="37" spans="1:177" s="3" customFormat="1" ht="18.75">
      <c r="A37" s="21">
        <f t="shared" si="1"/>
        <v>33</v>
      </c>
      <c r="B37" s="8"/>
      <c r="C37" s="60" t="s">
        <v>0</v>
      </c>
      <c r="D37" s="127" t="s">
        <v>326</v>
      </c>
      <c r="E37" s="8">
        <v>1838</v>
      </c>
      <c r="F37" s="8">
        <v>2024</v>
      </c>
      <c r="G37" s="8">
        <v>2000</v>
      </c>
      <c r="H37" s="8">
        <v>2000</v>
      </c>
      <c r="I37" s="14">
        <v>2000</v>
      </c>
      <c r="J37" s="8">
        <v>2000</v>
      </c>
      <c r="K37" s="8">
        <v>2000</v>
      </c>
      <c r="L37" s="8">
        <v>2000</v>
      </c>
      <c r="M37" s="260">
        <f>SUM(L37/K37)*100</f>
        <v>100</v>
      </c>
      <c r="N37" s="25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</row>
    <row r="38" spans="1:177" s="3" customFormat="1" ht="18.75">
      <c r="A38" s="21">
        <f t="shared" si="1"/>
        <v>34</v>
      </c>
      <c r="B38" s="8"/>
      <c r="C38" s="60" t="s">
        <v>46</v>
      </c>
      <c r="D38" s="127" t="s">
        <v>47</v>
      </c>
      <c r="E38" s="8">
        <v>1838</v>
      </c>
      <c r="F38" s="8">
        <v>2024</v>
      </c>
      <c r="G38" s="8">
        <v>2000</v>
      </c>
      <c r="H38" s="8">
        <v>2000</v>
      </c>
      <c r="I38" s="14">
        <v>2000</v>
      </c>
      <c r="J38" s="8">
        <v>2000</v>
      </c>
      <c r="K38" s="8">
        <v>2000</v>
      </c>
      <c r="L38" s="8">
        <v>2000</v>
      </c>
      <c r="M38" s="260">
        <f>SUM(L38/K38)*100</f>
        <v>100</v>
      </c>
      <c r="N38" s="25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</row>
    <row r="39" spans="1:177" ht="18.75">
      <c r="A39" s="21">
        <f t="shared" si="1"/>
        <v>35</v>
      </c>
      <c r="B39" s="8"/>
      <c r="C39" s="60" t="s">
        <v>6</v>
      </c>
      <c r="D39" s="127" t="s">
        <v>48</v>
      </c>
      <c r="E39" s="8">
        <f>SUM(E40)</f>
        <v>28592</v>
      </c>
      <c r="F39" s="8">
        <f>SUM(F40)</f>
        <v>30342</v>
      </c>
      <c r="G39" s="8">
        <f>SUM(G40)</f>
        <v>29100</v>
      </c>
      <c r="H39" s="8">
        <f>SUM(H40)</f>
        <v>39100</v>
      </c>
      <c r="I39" s="8">
        <v>29000</v>
      </c>
      <c r="J39" s="8">
        <f>SUM(J40)</f>
        <v>38514</v>
      </c>
      <c r="K39" s="8">
        <f>SUM(K40)</f>
        <v>38514</v>
      </c>
      <c r="L39" s="8">
        <f>SUM(L40)</f>
        <v>38514</v>
      </c>
      <c r="M39" s="260">
        <f>SUM(L39/K39)*100</f>
        <v>100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</row>
    <row r="40" spans="1:177" ht="19.5" thickBot="1">
      <c r="A40" s="226">
        <f t="shared" si="1"/>
        <v>36</v>
      </c>
      <c r="B40" s="11"/>
      <c r="C40" s="61" t="s">
        <v>49</v>
      </c>
      <c r="D40" s="128" t="s">
        <v>50</v>
      </c>
      <c r="E40" s="11">
        <v>28592</v>
      </c>
      <c r="F40" s="11">
        <v>30342</v>
      </c>
      <c r="G40" s="11">
        <v>29100</v>
      </c>
      <c r="H40" s="11">
        <v>39100</v>
      </c>
      <c r="I40" s="222">
        <v>29000</v>
      </c>
      <c r="J40" s="11">
        <v>38514</v>
      </c>
      <c r="K40" s="11">
        <v>38514</v>
      </c>
      <c r="L40" s="11">
        <v>38514</v>
      </c>
      <c r="M40" s="293">
        <f>SUM(L40/K40)*100</f>
        <v>100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</row>
    <row r="41" spans="1:177" s="78" customFormat="1" ht="19.5" thickBot="1">
      <c r="A41" s="439" t="s">
        <v>52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162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</row>
    <row r="42" spans="1:177" ht="19.5" thickBot="1">
      <c r="A42" s="50"/>
      <c r="B42" s="115" t="s">
        <v>28</v>
      </c>
      <c r="C42" s="51" t="s">
        <v>16</v>
      </c>
      <c r="D42" s="119"/>
      <c r="E42" s="300" t="s">
        <v>399</v>
      </c>
      <c r="F42" s="384" t="s">
        <v>402</v>
      </c>
      <c r="G42" s="384" t="s">
        <v>491</v>
      </c>
      <c r="H42" s="384" t="s">
        <v>491</v>
      </c>
      <c r="I42" s="335"/>
      <c r="J42" s="386" t="s">
        <v>492</v>
      </c>
      <c r="K42" s="384" t="s">
        <v>493</v>
      </c>
      <c r="L42" s="384" t="s">
        <v>503</v>
      </c>
      <c r="M42" s="385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</row>
    <row r="43" spans="1:177" ht="18" customHeight="1">
      <c r="A43" s="52"/>
      <c r="B43" s="53" t="s">
        <v>29</v>
      </c>
      <c r="C43" s="54" t="s">
        <v>15</v>
      </c>
      <c r="D43" s="224" t="s">
        <v>17</v>
      </c>
      <c r="E43" s="55" t="s">
        <v>20</v>
      </c>
      <c r="F43" s="416" t="s">
        <v>478</v>
      </c>
      <c r="G43" s="416" t="s">
        <v>22</v>
      </c>
      <c r="H43" s="416" t="s">
        <v>490</v>
      </c>
      <c r="I43" s="422" t="s">
        <v>387</v>
      </c>
      <c r="J43" s="429" t="s">
        <v>22</v>
      </c>
      <c r="K43" s="416" t="s">
        <v>494</v>
      </c>
      <c r="L43" s="416" t="s">
        <v>22</v>
      </c>
      <c r="M43" s="420" t="s">
        <v>368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</row>
    <row r="44" spans="1:177" ht="19.5" thickBot="1">
      <c r="A44" s="52"/>
      <c r="B44" s="53"/>
      <c r="C44" s="53" t="s">
        <v>14</v>
      </c>
      <c r="D44" s="120"/>
      <c r="E44" s="55" t="s">
        <v>19</v>
      </c>
      <c r="F44" s="417"/>
      <c r="G44" s="417"/>
      <c r="H44" s="417"/>
      <c r="I44" s="423"/>
      <c r="J44" s="430"/>
      <c r="K44" s="417"/>
      <c r="L44" s="417"/>
      <c r="M44" s="421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</row>
    <row r="45" spans="1:177" ht="18" customHeight="1">
      <c r="A45" s="40">
        <v>1</v>
      </c>
      <c r="B45" s="418" t="s">
        <v>67</v>
      </c>
      <c r="C45" s="418"/>
      <c r="D45" s="418"/>
      <c r="E45" s="69">
        <f>SUM(E46:E48)</f>
        <v>85826</v>
      </c>
      <c r="F45" s="69">
        <f aca="true" t="shared" si="9" ref="F45:L45">SUM(F46:F48)</f>
        <v>135089</v>
      </c>
      <c r="G45" s="69">
        <f>SUM(G46:G48)</f>
        <v>1106467</v>
      </c>
      <c r="H45" s="69">
        <f>SUM(H46:H48)</f>
        <v>140220</v>
      </c>
      <c r="I45" s="69" t="e">
        <f t="shared" si="9"/>
        <v>#REF!</v>
      </c>
      <c r="J45" s="69">
        <f t="shared" si="9"/>
        <v>139046</v>
      </c>
      <c r="K45" s="69">
        <f>SUM(K46:K48)</f>
        <v>149046</v>
      </c>
      <c r="L45" s="69">
        <f t="shared" si="9"/>
        <v>144726</v>
      </c>
      <c r="M45" s="265">
        <f>SUM(L45/K45*100)</f>
        <v>97.10156595950244</v>
      </c>
      <c r="N45" s="27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</row>
    <row r="46" spans="1:177" s="1" customFormat="1" ht="18.75">
      <c r="A46" s="21">
        <f>SUM(A45+1)</f>
        <v>2</v>
      </c>
      <c r="B46" s="121" t="s">
        <v>23</v>
      </c>
      <c r="C46" s="122" t="s">
        <v>24</v>
      </c>
      <c r="D46" s="122"/>
      <c r="E46" s="75">
        <f aca="true" t="shared" si="10" ref="E46:L46">SUM(E52+E61+E69+E76-E51-E60)</f>
        <v>85826</v>
      </c>
      <c r="F46" s="75">
        <f t="shared" si="10"/>
        <v>125729</v>
      </c>
      <c r="G46" s="75">
        <f t="shared" si="10"/>
        <v>123264</v>
      </c>
      <c r="H46" s="75">
        <f t="shared" si="10"/>
        <v>135900</v>
      </c>
      <c r="I46" s="75" t="e">
        <f t="shared" si="10"/>
        <v>#REF!</v>
      </c>
      <c r="J46" s="75">
        <f t="shared" si="10"/>
        <v>134726</v>
      </c>
      <c r="K46" s="75">
        <f>SUM(K52+K61+K69+K76-K51-K60)</f>
        <v>144726</v>
      </c>
      <c r="L46" s="75">
        <f t="shared" si="10"/>
        <v>144726</v>
      </c>
      <c r="M46" s="266">
        <f>SUM(L46/K46*100)</f>
        <v>100</v>
      </c>
      <c r="N46" s="30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</row>
    <row r="47" spans="1:177" ht="18.75">
      <c r="A47" s="21">
        <f>SUM(A46+1)</f>
        <v>3</v>
      </c>
      <c r="B47" s="8"/>
      <c r="C47" s="123" t="s">
        <v>25</v>
      </c>
      <c r="D47" s="123"/>
      <c r="E47" s="77">
        <f>SUM(E51+E60)</f>
        <v>0</v>
      </c>
      <c r="F47" s="77">
        <f aca="true" t="shared" si="11" ref="F47:L47">SUM(F51+F60)</f>
        <v>9360</v>
      </c>
      <c r="G47" s="77">
        <f>SUM(G51+G60)</f>
        <v>983203</v>
      </c>
      <c r="H47" s="77">
        <f>SUM(H51+H60)</f>
        <v>4320</v>
      </c>
      <c r="I47" s="77" t="e">
        <f t="shared" si="11"/>
        <v>#REF!</v>
      </c>
      <c r="J47" s="77">
        <f t="shared" si="11"/>
        <v>4320</v>
      </c>
      <c r="K47" s="77">
        <f>SUM(K51+K60)</f>
        <v>4320</v>
      </c>
      <c r="L47" s="77">
        <f t="shared" si="11"/>
        <v>0</v>
      </c>
      <c r="M47" s="266">
        <f>SUM(L47/K47*100)</f>
        <v>0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</row>
    <row r="48" spans="1:177" ht="19.5" thickBot="1">
      <c r="A48" s="21">
        <f>SUM(A47+1)</f>
        <v>4</v>
      </c>
      <c r="B48" s="8"/>
      <c r="C48" s="123" t="s">
        <v>26</v>
      </c>
      <c r="D48" s="123"/>
      <c r="E48" s="77"/>
      <c r="F48" s="77"/>
      <c r="G48" s="77"/>
      <c r="H48" s="77"/>
      <c r="I48" s="77"/>
      <c r="J48" s="77"/>
      <c r="K48" s="77"/>
      <c r="L48" s="77"/>
      <c r="M48" s="77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</row>
    <row r="49" spans="1:177" s="1" customFormat="1" ht="19.5" thickTop="1">
      <c r="A49" s="68">
        <f>SUM(A48+1)</f>
        <v>5</v>
      </c>
      <c r="B49" s="62">
        <v>1</v>
      </c>
      <c r="C49" s="63" t="s">
        <v>53</v>
      </c>
      <c r="D49" s="125"/>
      <c r="E49" s="64">
        <f>SUM(E50+E51)</f>
        <v>8937</v>
      </c>
      <c r="F49" s="64">
        <f aca="true" t="shared" si="12" ref="F49:L49">SUM(F50+F51)</f>
        <v>20785</v>
      </c>
      <c r="G49" s="62">
        <f>SUM(G50+G51)</f>
        <v>1001203</v>
      </c>
      <c r="H49" s="62">
        <f>SUM(H50+H51)</f>
        <v>22320</v>
      </c>
      <c r="I49" s="64">
        <f t="shared" si="12"/>
        <v>18280</v>
      </c>
      <c r="J49" s="62">
        <f t="shared" si="12"/>
        <v>17320</v>
      </c>
      <c r="K49" s="62">
        <f t="shared" si="12"/>
        <v>17320</v>
      </c>
      <c r="L49" s="62">
        <f t="shared" si="12"/>
        <v>13000</v>
      </c>
      <c r="M49" s="267">
        <f>SUM(L49/K49*100)</f>
        <v>75.05773672055427</v>
      </c>
      <c r="N49" s="30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</row>
    <row r="50" spans="1:177" s="1" customFormat="1" ht="18.75">
      <c r="A50" s="68">
        <f aca="true" t="shared" si="13" ref="A50:A74">SUM(A49+1)</f>
        <v>6</v>
      </c>
      <c r="B50" s="129"/>
      <c r="C50" s="72" t="s">
        <v>35</v>
      </c>
      <c r="D50" s="130"/>
      <c r="E50" s="86">
        <f>SUM(E52-E54)</f>
        <v>8937</v>
      </c>
      <c r="F50" s="86">
        <f>SUM(F52-F54)</f>
        <v>11425</v>
      </c>
      <c r="G50" s="338">
        <f>SUM(G52-G55-G54)</f>
        <v>18000</v>
      </c>
      <c r="H50" s="338">
        <f>SUM(H52-H55-H54)</f>
        <v>18000</v>
      </c>
      <c r="I50" s="86">
        <f>SUM(I52-I54)</f>
        <v>10000</v>
      </c>
      <c r="J50" s="338">
        <f>SUM(J52-J55-J54)</f>
        <v>13000</v>
      </c>
      <c r="K50" s="338">
        <f>SUM(K52-K55-K54)</f>
        <v>13000</v>
      </c>
      <c r="L50" s="338">
        <f>SUM(L52-L55-L54)</f>
        <v>13000</v>
      </c>
      <c r="M50" s="266">
        <f>SUM(L50/K50*100)</f>
        <v>100</v>
      </c>
      <c r="N50" s="3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</row>
    <row r="51" spans="1:177" s="1" customFormat="1" ht="18.75">
      <c r="A51" s="68">
        <f t="shared" si="13"/>
        <v>7</v>
      </c>
      <c r="B51" s="129"/>
      <c r="C51" s="72" t="s">
        <v>78</v>
      </c>
      <c r="D51" s="130"/>
      <c r="E51" s="86">
        <f>SUM(E54)</f>
        <v>0</v>
      </c>
      <c r="F51" s="86">
        <f>SUM(F54)</f>
        <v>9360</v>
      </c>
      <c r="G51" s="338">
        <f>SUM(G55+G54)</f>
        <v>983203</v>
      </c>
      <c r="H51" s="338">
        <f>SUM(H55+H54)</f>
        <v>4320</v>
      </c>
      <c r="I51" s="86">
        <f>SUM(I54)</f>
        <v>8280</v>
      </c>
      <c r="J51" s="338">
        <f>SUM(J55+J54)</f>
        <v>4320</v>
      </c>
      <c r="K51" s="338">
        <f>SUM(K55+K54)</f>
        <v>4320</v>
      </c>
      <c r="L51" s="338">
        <f>SUM(L55)+L54</f>
        <v>0</v>
      </c>
      <c r="M51" s="266">
        <f>SUM(L51/K51*100)</f>
        <v>0</v>
      </c>
      <c r="N51" s="3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</row>
    <row r="52" spans="1:177" ht="18.75">
      <c r="A52" s="68">
        <f t="shared" si="13"/>
        <v>8</v>
      </c>
      <c r="B52" s="42"/>
      <c r="C52" s="59" t="s">
        <v>10</v>
      </c>
      <c r="D52" s="127" t="s">
        <v>54</v>
      </c>
      <c r="E52" s="8">
        <f>SUM(E53:E57)</f>
        <v>8937</v>
      </c>
      <c r="F52" s="8">
        <f aca="true" t="shared" si="14" ref="F52:L52">SUM(F53:F57)</f>
        <v>20785</v>
      </c>
      <c r="G52" s="8">
        <f>SUM(G53:G57)</f>
        <v>1001203</v>
      </c>
      <c r="H52" s="8">
        <f>SUM(H53:H57)</f>
        <v>22320</v>
      </c>
      <c r="I52" s="8">
        <f t="shared" si="14"/>
        <v>18280</v>
      </c>
      <c r="J52" s="8">
        <f t="shared" si="14"/>
        <v>17320</v>
      </c>
      <c r="K52" s="8">
        <f t="shared" si="14"/>
        <v>17320</v>
      </c>
      <c r="L52" s="8">
        <f t="shared" si="14"/>
        <v>13000</v>
      </c>
      <c r="M52" s="260">
        <f>SUM(L52/K52)*100</f>
        <v>75.05773672055427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</row>
    <row r="53" spans="1:177" ht="18.75">
      <c r="A53" s="68">
        <f t="shared" si="13"/>
        <v>9</v>
      </c>
      <c r="B53" s="42"/>
      <c r="C53" s="59" t="s">
        <v>55</v>
      </c>
      <c r="D53" s="127" t="s">
        <v>444</v>
      </c>
      <c r="E53" s="8">
        <v>8937</v>
      </c>
      <c r="F53" s="8">
        <v>11425</v>
      </c>
      <c r="G53" s="8">
        <v>13000</v>
      </c>
      <c r="H53" s="8">
        <v>13000</v>
      </c>
      <c r="I53" s="8">
        <v>10000</v>
      </c>
      <c r="J53" s="8">
        <v>13000</v>
      </c>
      <c r="K53" s="8">
        <v>13000</v>
      </c>
      <c r="L53" s="8">
        <v>13000</v>
      </c>
      <c r="M53" s="260">
        <f>SUM(L53/K53)*100</f>
        <v>100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</row>
    <row r="54" spans="1:177" ht="18.75">
      <c r="A54" s="68">
        <f t="shared" si="13"/>
        <v>10</v>
      </c>
      <c r="B54" s="42"/>
      <c r="C54" s="59" t="s">
        <v>394</v>
      </c>
      <c r="D54" s="127" t="s">
        <v>414</v>
      </c>
      <c r="E54" s="8">
        <v>0</v>
      </c>
      <c r="F54" s="8">
        <v>9360</v>
      </c>
      <c r="G54" s="8">
        <v>4320</v>
      </c>
      <c r="H54" s="8">
        <v>4320</v>
      </c>
      <c r="I54" s="8">
        <v>8280</v>
      </c>
      <c r="J54" s="8">
        <v>4320</v>
      </c>
      <c r="K54" s="8">
        <v>4320</v>
      </c>
      <c r="L54" s="8"/>
      <c r="M54" s="260">
        <f>SUM(L54/K54)*100</f>
        <v>0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</row>
    <row r="55" spans="1:177" ht="18.75">
      <c r="A55" s="68">
        <f t="shared" si="13"/>
        <v>11</v>
      </c>
      <c r="B55" s="42"/>
      <c r="C55" s="59" t="s">
        <v>403</v>
      </c>
      <c r="D55" s="127" t="s">
        <v>454</v>
      </c>
      <c r="E55" s="8"/>
      <c r="F55" s="8"/>
      <c r="G55" s="311">
        <v>978883</v>
      </c>
      <c r="H55" s="311">
        <v>0</v>
      </c>
      <c r="I55" s="8"/>
      <c r="J55" s="311"/>
      <c r="K55" s="8"/>
      <c r="L55" s="8">
        <v>0</v>
      </c>
      <c r="M55" s="260" t="e">
        <f>SUM(L55/K55)*100</f>
        <v>#DIV/0!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</row>
    <row r="56" spans="1:177" ht="18.75">
      <c r="A56" s="68">
        <f t="shared" si="13"/>
        <v>12</v>
      </c>
      <c r="B56" s="42"/>
      <c r="C56" s="59" t="s">
        <v>55</v>
      </c>
      <c r="D56" s="127" t="s">
        <v>405</v>
      </c>
      <c r="E56" s="8">
        <v>0</v>
      </c>
      <c r="F56" s="8">
        <v>0</v>
      </c>
      <c r="G56" s="8">
        <v>5000</v>
      </c>
      <c r="H56" s="8">
        <v>5000</v>
      </c>
      <c r="I56" s="8">
        <v>0</v>
      </c>
      <c r="J56" s="45" t="s">
        <v>524</v>
      </c>
      <c r="K56" s="8">
        <v>0</v>
      </c>
      <c r="L56" s="8">
        <v>0</v>
      </c>
      <c r="M56" s="260" t="e">
        <f>SUM(L56/K56)*100</f>
        <v>#DIV/0!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</row>
    <row r="57" spans="1:177" ht="18.75">
      <c r="A57" s="68">
        <f t="shared" si="13"/>
        <v>13</v>
      </c>
      <c r="B57" s="42"/>
      <c r="C57" s="59"/>
      <c r="D57" s="131"/>
      <c r="E57" s="8"/>
      <c r="F57" s="8"/>
      <c r="G57" s="8"/>
      <c r="H57" s="8"/>
      <c r="I57" s="8"/>
      <c r="J57" s="8"/>
      <c r="K57" s="8"/>
      <c r="L57" s="8"/>
      <c r="M57" s="8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</row>
    <row r="58" spans="1:177" ht="18.75">
      <c r="A58" s="68">
        <f t="shared" si="13"/>
        <v>14</v>
      </c>
      <c r="B58" s="144" t="s">
        <v>58</v>
      </c>
      <c r="C58" s="435" t="s">
        <v>59</v>
      </c>
      <c r="D58" s="435"/>
      <c r="E58" s="145">
        <f>SUM(E59+E60)</f>
        <v>73930</v>
      </c>
      <c r="F58" s="145">
        <f aca="true" t="shared" si="15" ref="F58:L58">SUM(F59+F60)</f>
        <v>89548</v>
      </c>
      <c r="G58" s="149">
        <f>SUM(G59+G60)</f>
        <v>99564</v>
      </c>
      <c r="H58" s="149">
        <f>SUM(H59+H60)</f>
        <v>112200</v>
      </c>
      <c r="I58" s="145" t="e">
        <f t="shared" si="15"/>
        <v>#REF!</v>
      </c>
      <c r="J58" s="149">
        <f t="shared" si="15"/>
        <v>121026</v>
      </c>
      <c r="K58" s="149">
        <f t="shared" si="15"/>
        <v>126026</v>
      </c>
      <c r="L58" s="149">
        <f t="shared" si="15"/>
        <v>126026</v>
      </c>
      <c r="M58" s="269">
        <f>SUM(L58/K58*100)</f>
        <v>100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</row>
    <row r="59" spans="1:177" ht="18.75">
      <c r="A59" s="68">
        <f t="shared" si="13"/>
        <v>15</v>
      </c>
      <c r="B59" s="87"/>
      <c r="C59" s="72" t="s">
        <v>35</v>
      </c>
      <c r="D59" s="130"/>
      <c r="E59" s="88">
        <f>SUM(E61)</f>
        <v>73930</v>
      </c>
      <c r="F59" s="88">
        <f>SUM(F61)</f>
        <v>89548</v>
      </c>
      <c r="G59" s="88">
        <f>SUM(G61)</f>
        <v>99564</v>
      </c>
      <c r="H59" s="88">
        <f>SUM(H61)</f>
        <v>112200</v>
      </c>
      <c r="I59" s="88" t="e">
        <f>SUM(I61-#REF!)</f>
        <v>#REF!</v>
      </c>
      <c r="J59" s="88">
        <f>SUM(J61)</f>
        <v>121026</v>
      </c>
      <c r="K59" s="88">
        <f>SUM(K61)</f>
        <v>126026</v>
      </c>
      <c r="L59" s="88">
        <f>SUM(L61)</f>
        <v>126026</v>
      </c>
      <c r="M59" s="266">
        <f>SUM(L59/K59*100)</f>
        <v>100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</row>
    <row r="60" spans="1:177" ht="18.75">
      <c r="A60" s="68">
        <f t="shared" si="13"/>
        <v>16</v>
      </c>
      <c r="B60" s="87"/>
      <c r="C60" s="72" t="s">
        <v>416</v>
      </c>
      <c r="D60" s="130"/>
      <c r="E60" s="88"/>
      <c r="F60" s="88"/>
      <c r="G60" s="88"/>
      <c r="H60" s="88"/>
      <c r="I60" s="88" t="e">
        <f>SUM(#REF!)</f>
        <v>#REF!</v>
      </c>
      <c r="J60" s="88"/>
      <c r="K60" s="88"/>
      <c r="L60" s="88"/>
      <c r="M60" s="266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</row>
    <row r="61" spans="1:177" ht="18.75">
      <c r="A61" s="68">
        <f t="shared" si="13"/>
        <v>17</v>
      </c>
      <c r="B61" s="42"/>
      <c r="C61" s="59" t="s">
        <v>10</v>
      </c>
      <c r="D61" s="132" t="s">
        <v>54</v>
      </c>
      <c r="E61" s="38">
        <f>SUM(E62:E67)</f>
        <v>73930</v>
      </c>
      <c r="F61" s="38">
        <f aca="true" t="shared" si="16" ref="F61:L61">SUM(F62:F67)</f>
        <v>89548</v>
      </c>
      <c r="G61" s="8">
        <f>SUM(G62:G67)</f>
        <v>99564</v>
      </c>
      <c r="H61" s="8">
        <f>SUM(H62:H67)</f>
        <v>112200</v>
      </c>
      <c r="I61" s="38">
        <f t="shared" si="16"/>
        <v>79060</v>
      </c>
      <c r="J61" s="8">
        <f t="shared" si="16"/>
        <v>121026</v>
      </c>
      <c r="K61" s="8">
        <f t="shared" si="16"/>
        <v>126026</v>
      </c>
      <c r="L61" s="8">
        <f t="shared" si="16"/>
        <v>126026</v>
      </c>
      <c r="M61" s="260">
        <f>SUM(L61/K61)*100</f>
        <v>100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</row>
    <row r="62" spans="1:177" ht="18.75">
      <c r="A62" s="68">
        <f t="shared" si="13"/>
        <v>18</v>
      </c>
      <c r="B62" s="42"/>
      <c r="C62" s="59" t="s">
        <v>60</v>
      </c>
      <c r="D62" s="132" t="s">
        <v>134</v>
      </c>
      <c r="E62" s="38">
        <v>44083</v>
      </c>
      <c r="F62" s="38">
        <v>52261</v>
      </c>
      <c r="G62" s="8">
        <v>57222</v>
      </c>
      <c r="H62" s="8">
        <v>65000</v>
      </c>
      <c r="I62" s="38">
        <v>45600</v>
      </c>
      <c r="J62" s="311">
        <v>70222</v>
      </c>
      <c r="K62" s="8">
        <v>75222</v>
      </c>
      <c r="L62" s="8">
        <v>75222</v>
      </c>
      <c r="M62" s="260">
        <f>SUM(L62/K62)*100</f>
        <v>100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</row>
    <row r="63" spans="1:177" ht="18.75">
      <c r="A63" s="68">
        <f t="shared" si="13"/>
        <v>19</v>
      </c>
      <c r="B63" s="59"/>
      <c r="C63" s="59" t="s">
        <v>61</v>
      </c>
      <c r="D63" s="127" t="s">
        <v>75</v>
      </c>
      <c r="E63" s="38">
        <v>15324</v>
      </c>
      <c r="F63" s="38">
        <v>17853</v>
      </c>
      <c r="G63" s="8">
        <v>20142</v>
      </c>
      <c r="H63" s="8">
        <v>25000</v>
      </c>
      <c r="I63" s="38">
        <v>15960</v>
      </c>
      <c r="J63" s="311">
        <v>27004</v>
      </c>
      <c r="K63" s="8">
        <v>27004</v>
      </c>
      <c r="L63" s="8">
        <v>27004</v>
      </c>
      <c r="M63" s="260">
        <f>SUM(L63/K63)*100</f>
        <v>100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</row>
    <row r="64" spans="1:177" ht="18.75">
      <c r="A64" s="68">
        <f t="shared" si="13"/>
        <v>20</v>
      </c>
      <c r="B64" s="42"/>
      <c r="C64" s="59" t="s">
        <v>55</v>
      </c>
      <c r="D64" s="132" t="s">
        <v>76</v>
      </c>
      <c r="E64" s="38">
        <v>4533</v>
      </c>
      <c r="F64" s="38">
        <v>4594</v>
      </c>
      <c r="G64" s="8">
        <v>7500</v>
      </c>
      <c r="H64" s="8">
        <v>5300</v>
      </c>
      <c r="I64" s="38">
        <v>7500</v>
      </c>
      <c r="J64" s="8">
        <v>5300</v>
      </c>
      <c r="K64" s="8">
        <v>5300</v>
      </c>
      <c r="L64" s="8">
        <v>5300</v>
      </c>
      <c r="M64" s="260">
        <f>SUM(L64/K64)*100</f>
        <v>100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</row>
    <row r="65" spans="1:177" ht="18.75">
      <c r="A65" s="68">
        <f t="shared" si="13"/>
        <v>21</v>
      </c>
      <c r="B65" s="42"/>
      <c r="C65" s="59" t="s">
        <v>170</v>
      </c>
      <c r="D65" s="221" t="s">
        <v>511</v>
      </c>
      <c r="E65" s="12"/>
      <c r="F65" s="12"/>
      <c r="G65" s="12"/>
      <c r="H65" s="38">
        <v>2200</v>
      </c>
      <c r="I65" s="12"/>
      <c r="J65" s="38">
        <v>2500</v>
      </c>
      <c r="K65" s="38">
        <v>2500</v>
      </c>
      <c r="L65" s="38">
        <v>2500</v>
      </c>
      <c r="M65" s="12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</row>
    <row r="66" spans="1:177" ht="18.75">
      <c r="A66" s="68">
        <f t="shared" si="13"/>
        <v>22</v>
      </c>
      <c r="B66" s="42"/>
      <c r="C66" s="59"/>
      <c r="D66" s="132"/>
      <c r="E66" s="38"/>
      <c r="F66" s="38"/>
      <c r="G66" s="8"/>
      <c r="H66" s="8"/>
      <c r="I66" s="38"/>
      <c r="J66" s="8"/>
      <c r="K66" s="8"/>
      <c r="L66" s="8"/>
      <c r="M66" s="259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</row>
    <row r="67" spans="1:177" ht="18.75">
      <c r="A67" s="68">
        <f t="shared" si="13"/>
        <v>23</v>
      </c>
      <c r="B67" s="42"/>
      <c r="C67" s="59"/>
      <c r="D67" s="302" t="s">
        <v>404</v>
      </c>
      <c r="E67" s="38">
        <f aca="true" t="shared" si="17" ref="E67:L67">SUM(E68:E68)</f>
        <v>9990</v>
      </c>
      <c r="F67" s="38">
        <f t="shared" si="17"/>
        <v>14840</v>
      </c>
      <c r="G67" s="8">
        <f t="shared" si="17"/>
        <v>14700</v>
      </c>
      <c r="H67" s="8">
        <f t="shared" si="17"/>
        <v>14700</v>
      </c>
      <c r="I67" s="38">
        <f t="shared" si="17"/>
        <v>10000</v>
      </c>
      <c r="J67" s="8">
        <f t="shared" si="17"/>
        <v>16000</v>
      </c>
      <c r="K67" s="8">
        <f t="shared" si="17"/>
        <v>16000</v>
      </c>
      <c r="L67" s="8">
        <f t="shared" si="17"/>
        <v>16000</v>
      </c>
      <c r="M67" s="260">
        <f>SUM(L67/K67)*100</f>
        <v>100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</row>
    <row r="68" spans="1:177" ht="18.75">
      <c r="A68" s="68">
        <f t="shared" si="13"/>
        <v>24</v>
      </c>
      <c r="B68" s="42"/>
      <c r="C68" s="59" t="s">
        <v>55</v>
      </c>
      <c r="D68" s="132" t="s">
        <v>76</v>
      </c>
      <c r="E68" s="38">
        <v>9990</v>
      </c>
      <c r="F68" s="38">
        <v>14840</v>
      </c>
      <c r="G68" s="8">
        <v>14700</v>
      </c>
      <c r="H68" s="8">
        <v>14700</v>
      </c>
      <c r="I68" s="38">
        <v>10000</v>
      </c>
      <c r="J68" s="8">
        <v>16000</v>
      </c>
      <c r="K68" s="8">
        <v>16000</v>
      </c>
      <c r="L68" s="8">
        <v>16000</v>
      </c>
      <c r="M68" s="260">
        <f>SUM(L68/K68)*100</f>
        <v>100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</row>
    <row r="69" spans="1:177" ht="18.75">
      <c r="A69" s="68">
        <f t="shared" si="13"/>
        <v>25</v>
      </c>
      <c r="B69" s="144" t="s">
        <v>62</v>
      </c>
      <c r="C69" s="435" t="s">
        <v>63</v>
      </c>
      <c r="D69" s="435"/>
      <c r="E69" s="145">
        <f>SUM(E72)</f>
        <v>2182</v>
      </c>
      <c r="F69" s="145">
        <f aca="true" t="shared" si="18" ref="F69:L69">SUM(F72)</f>
        <v>24112</v>
      </c>
      <c r="G69" s="149">
        <f>SUM(G72)</f>
        <v>5000</v>
      </c>
      <c r="H69" s="149">
        <f>SUM(H72)</f>
        <v>5000</v>
      </c>
      <c r="I69" s="145">
        <f t="shared" si="18"/>
        <v>5000</v>
      </c>
      <c r="J69" s="149">
        <f t="shared" si="18"/>
        <v>0</v>
      </c>
      <c r="K69" s="149">
        <f t="shared" si="18"/>
        <v>5000</v>
      </c>
      <c r="L69" s="149">
        <f t="shared" si="18"/>
        <v>5000</v>
      </c>
      <c r="M69" s="269">
        <f>SUM(L69/K69*100)</f>
        <v>100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</row>
    <row r="70" spans="1:177" ht="18.75">
      <c r="A70" s="68">
        <f t="shared" si="13"/>
        <v>26</v>
      </c>
      <c r="B70" s="87"/>
      <c r="C70" s="72" t="s">
        <v>35</v>
      </c>
      <c r="D70" s="130"/>
      <c r="E70" s="88">
        <f>SUM(E72)</f>
        <v>2182</v>
      </c>
      <c r="F70" s="88">
        <f aca="true" t="shared" si="19" ref="F70:L70">SUM(F72)</f>
        <v>24112</v>
      </c>
      <c r="G70" s="339">
        <f>SUM(G72)</f>
        <v>5000</v>
      </c>
      <c r="H70" s="339">
        <f>SUM(H72)</f>
        <v>5000</v>
      </c>
      <c r="I70" s="88">
        <f t="shared" si="19"/>
        <v>5000</v>
      </c>
      <c r="J70" s="339">
        <f t="shared" si="19"/>
        <v>0</v>
      </c>
      <c r="K70" s="339">
        <f t="shared" si="19"/>
        <v>5000</v>
      </c>
      <c r="L70" s="339">
        <f t="shared" si="19"/>
        <v>5000</v>
      </c>
      <c r="M70" s="266">
        <f>SUM(L70/K70*100)</f>
        <v>100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</row>
    <row r="71" spans="1:177" s="20" customFormat="1" ht="19.5" customHeight="1" thickBot="1">
      <c r="A71" s="68">
        <f t="shared" si="13"/>
        <v>27</v>
      </c>
      <c r="B71" s="42"/>
      <c r="C71" s="59"/>
      <c r="D71" s="131"/>
      <c r="E71" s="8"/>
      <c r="F71" s="8"/>
      <c r="G71" s="8"/>
      <c r="H71" s="8"/>
      <c r="I71" s="8"/>
      <c r="J71" s="8"/>
      <c r="K71" s="8"/>
      <c r="L71" s="8"/>
      <c r="M71" s="8"/>
      <c r="N71" s="30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</row>
    <row r="72" spans="1:177" s="17" customFormat="1" ht="19.5" thickBot="1">
      <c r="A72" s="68">
        <f t="shared" si="13"/>
        <v>28</v>
      </c>
      <c r="B72" s="42"/>
      <c r="C72" s="59" t="s">
        <v>0</v>
      </c>
      <c r="D72" s="127" t="s">
        <v>326</v>
      </c>
      <c r="E72" s="8">
        <f>SUM(E74+E73)</f>
        <v>2182</v>
      </c>
      <c r="F72" s="8">
        <f aca="true" t="shared" si="20" ref="F72:L72">SUM(F74+F73)</f>
        <v>24112</v>
      </c>
      <c r="G72" s="8">
        <f>SUM(G74+G73)</f>
        <v>5000</v>
      </c>
      <c r="H72" s="8">
        <f>SUM(H74+H73)</f>
        <v>5000</v>
      </c>
      <c r="I72" s="8">
        <f t="shared" si="20"/>
        <v>5000</v>
      </c>
      <c r="J72" s="8">
        <f t="shared" si="20"/>
        <v>0</v>
      </c>
      <c r="K72" s="8">
        <f t="shared" si="20"/>
        <v>5000</v>
      </c>
      <c r="L72" s="8">
        <f t="shared" si="20"/>
        <v>5000</v>
      </c>
      <c r="M72" s="260">
        <f>SUM(L72/K72)*100</f>
        <v>100</v>
      </c>
      <c r="N72" s="9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</row>
    <row r="73" spans="1:177" s="223" customFormat="1" ht="19.5" thickBot="1">
      <c r="A73" s="68">
        <f t="shared" si="13"/>
        <v>29</v>
      </c>
      <c r="B73" s="42"/>
      <c r="C73" s="59" t="s">
        <v>55</v>
      </c>
      <c r="D73" s="127" t="s">
        <v>445</v>
      </c>
      <c r="E73" s="8">
        <v>182</v>
      </c>
      <c r="F73" s="8">
        <v>21017</v>
      </c>
      <c r="G73" s="8"/>
      <c r="H73" s="8"/>
      <c r="I73" s="8">
        <v>5000</v>
      </c>
      <c r="J73" s="8"/>
      <c r="K73" s="8">
        <v>0</v>
      </c>
      <c r="L73" s="8">
        <v>0</v>
      </c>
      <c r="M73" s="260" t="e">
        <f>SUM(L73/K73)*100</f>
        <v>#DIV/0!</v>
      </c>
      <c r="N73" s="9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</row>
    <row r="74" spans="1:177" s="5" customFormat="1" ht="18.75">
      <c r="A74" s="68">
        <f t="shared" si="13"/>
        <v>30</v>
      </c>
      <c r="B74" s="42"/>
      <c r="C74" s="59" t="s">
        <v>55</v>
      </c>
      <c r="D74" s="127" t="s">
        <v>57</v>
      </c>
      <c r="E74" s="8">
        <v>2000</v>
      </c>
      <c r="F74" s="8">
        <v>3095</v>
      </c>
      <c r="G74" s="8">
        <v>5000</v>
      </c>
      <c r="H74" s="8">
        <v>5000</v>
      </c>
      <c r="I74" s="8">
        <v>0</v>
      </c>
      <c r="J74" s="8">
        <v>0</v>
      </c>
      <c r="K74" s="8">
        <v>5000</v>
      </c>
      <c r="L74" s="8">
        <v>5000</v>
      </c>
      <c r="M74" s="260">
        <f>SUM(L74/K74)*100</f>
        <v>100</v>
      </c>
      <c r="N74" s="31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</row>
    <row r="75" spans="1:177" ht="18.75">
      <c r="A75" s="68">
        <f>SUM(A71+1)</f>
        <v>28</v>
      </c>
      <c r="B75" s="42"/>
      <c r="C75" s="59"/>
      <c r="D75" s="131"/>
      <c r="E75" s="38"/>
      <c r="F75" s="38"/>
      <c r="G75" s="8"/>
      <c r="H75" s="8"/>
      <c r="I75" s="38"/>
      <c r="J75" s="8"/>
      <c r="K75" s="8"/>
      <c r="L75" s="8"/>
      <c r="M75" s="38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</row>
    <row r="76" spans="1:177" ht="18.75">
      <c r="A76" s="68">
        <f>SUM(A72+1)</f>
        <v>29</v>
      </c>
      <c r="B76" s="144" t="s">
        <v>64</v>
      </c>
      <c r="C76" s="435" t="s">
        <v>65</v>
      </c>
      <c r="D76" s="435"/>
      <c r="E76" s="145">
        <f>SUM(E78)</f>
        <v>777</v>
      </c>
      <c r="F76" s="145">
        <f aca="true" t="shared" si="21" ref="F76:L77">SUM(F78)</f>
        <v>644</v>
      </c>
      <c r="G76" s="149">
        <f>SUM(G78)</f>
        <v>700</v>
      </c>
      <c r="H76" s="149">
        <f>SUM(H78)</f>
        <v>700</v>
      </c>
      <c r="I76" s="145">
        <f t="shared" si="21"/>
        <v>770</v>
      </c>
      <c r="J76" s="149">
        <f t="shared" si="21"/>
        <v>700</v>
      </c>
      <c r="K76" s="149">
        <f t="shared" si="21"/>
        <v>700</v>
      </c>
      <c r="L76" s="149">
        <f t="shared" si="21"/>
        <v>700</v>
      </c>
      <c r="M76" s="269">
        <f>SUM(L76/K76*100)</f>
        <v>100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</row>
    <row r="77" spans="1:177" ht="18.75">
      <c r="A77" s="68">
        <f>SUM(A73+1)</f>
        <v>30</v>
      </c>
      <c r="B77" s="87"/>
      <c r="C77" s="72" t="s">
        <v>35</v>
      </c>
      <c r="D77" s="130"/>
      <c r="E77" s="88">
        <f>SUM(E79)</f>
        <v>777</v>
      </c>
      <c r="F77" s="88">
        <f t="shared" si="21"/>
        <v>644</v>
      </c>
      <c r="G77" s="339">
        <f>SUM(G79)</f>
        <v>700</v>
      </c>
      <c r="H77" s="339">
        <f>SUM(H79)</f>
        <v>700</v>
      </c>
      <c r="I77" s="88">
        <f t="shared" si="21"/>
        <v>770</v>
      </c>
      <c r="J77" s="339">
        <f t="shared" si="21"/>
        <v>700</v>
      </c>
      <c r="K77" s="339">
        <f t="shared" si="21"/>
        <v>700</v>
      </c>
      <c r="L77" s="339">
        <f t="shared" si="21"/>
        <v>700</v>
      </c>
      <c r="M77" s="266">
        <f>SUM(L77/K77*100)</f>
        <v>100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</row>
    <row r="78" spans="1:177" ht="18.75">
      <c r="A78" s="68">
        <f>SUM(A74+1)</f>
        <v>31</v>
      </c>
      <c r="B78" s="42"/>
      <c r="C78" s="59" t="s">
        <v>246</v>
      </c>
      <c r="D78" s="127" t="s">
        <v>247</v>
      </c>
      <c r="E78" s="38">
        <f aca="true" t="shared" si="22" ref="E78:L78">SUM(E79)</f>
        <v>777</v>
      </c>
      <c r="F78" s="38">
        <f t="shared" si="22"/>
        <v>644</v>
      </c>
      <c r="G78" s="8">
        <f t="shared" si="22"/>
        <v>700</v>
      </c>
      <c r="H78" s="8">
        <f t="shared" si="22"/>
        <v>700</v>
      </c>
      <c r="I78" s="38">
        <f t="shared" si="22"/>
        <v>770</v>
      </c>
      <c r="J78" s="8">
        <f t="shared" si="22"/>
        <v>700</v>
      </c>
      <c r="K78" s="8">
        <f t="shared" si="22"/>
        <v>700</v>
      </c>
      <c r="L78" s="8">
        <f t="shared" si="22"/>
        <v>700</v>
      </c>
      <c r="M78" s="260">
        <f>SUM(L78/K78)*100</f>
        <v>100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</row>
    <row r="79" spans="1:177" ht="18.75">
      <c r="A79" s="21">
        <f aca="true" t="shared" si="23" ref="A79:A85">SUM(A78+1)</f>
        <v>32</v>
      </c>
      <c r="B79" s="42"/>
      <c r="C79" s="59" t="s">
        <v>56</v>
      </c>
      <c r="D79" s="127" t="s">
        <v>11</v>
      </c>
      <c r="E79" s="38">
        <v>777</v>
      </c>
      <c r="F79" s="38">
        <v>644</v>
      </c>
      <c r="G79" s="8">
        <v>700</v>
      </c>
      <c r="H79" s="8">
        <v>700</v>
      </c>
      <c r="I79" s="38">
        <v>770</v>
      </c>
      <c r="J79" s="8">
        <v>700</v>
      </c>
      <c r="K79" s="8">
        <v>700</v>
      </c>
      <c r="L79" s="8">
        <v>700</v>
      </c>
      <c r="M79" s="260">
        <f>SUM(L79/K79)*100</f>
        <v>100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</row>
    <row r="80" spans="1:177" ht="18.75">
      <c r="A80" s="21">
        <f t="shared" si="23"/>
        <v>33</v>
      </c>
      <c r="B80" s="42"/>
      <c r="C80" s="59"/>
      <c r="D80" s="131"/>
      <c r="E80" s="38"/>
      <c r="F80" s="38"/>
      <c r="G80" s="8"/>
      <c r="H80" s="8"/>
      <c r="I80" s="38"/>
      <c r="J80" s="8"/>
      <c r="K80" s="8"/>
      <c r="L80" s="8"/>
      <c r="M80" s="38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</row>
    <row r="81" spans="1:177" ht="18.75">
      <c r="A81" s="21">
        <f t="shared" si="23"/>
        <v>34</v>
      </c>
      <c r="B81" s="42"/>
      <c r="C81" s="59"/>
      <c r="D81" s="131"/>
      <c r="E81" s="8"/>
      <c r="F81" s="8"/>
      <c r="G81" s="8"/>
      <c r="H81" s="8"/>
      <c r="I81" s="8"/>
      <c r="J81" s="8"/>
      <c r="K81" s="8"/>
      <c r="L81" s="8"/>
      <c r="M81" s="8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</row>
    <row r="82" spans="1:177" ht="18.75">
      <c r="A82" s="21">
        <f t="shared" si="23"/>
        <v>35</v>
      </c>
      <c r="B82" s="42"/>
      <c r="C82" s="59"/>
      <c r="D82" s="131"/>
      <c r="E82" s="8"/>
      <c r="F82" s="8"/>
      <c r="G82" s="8"/>
      <c r="H82" s="8"/>
      <c r="I82" s="8"/>
      <c r="J82" s="8"/>
      <c r="K82" s="8"/>
      <c r="L82" s="8"/>
      <c r="M82" s="8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</row>
    <row r="83" spans="1:177" ht="18.75">
      <c r="A83" s="21">
        <f t="shared" si="23"/>
        <v>36</v>
      </c>
      <c r="B83" s="42"/>
      <c r="C83" s="59"/>
      <c r="D83" s="131"/>
      <c r="E83" s="8"/>
      <c r="F83" s="8"/>
      <c r="G83" s="8"/>
      <c r="H83" s="8"/>
      <c r="I83" s="8"/>
      <c r="J83" s="8"/>
      <c r="K83" s="8"/>
      <c r="L83" s="8"/>
      <c r="M83" s="8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</row>
    <row r="84" spans="1:177" ht="18.75">
      <c r="A84" s="21">
        <f t="shared" si="23"/>
        <v>37</v>
      </c>
      <c r="B84" s="42"/>
      <c r="C84" s="59"/>
      <c r="D84" s="131"/>
      <c r="E84" s="8"/>
      <c r="F84" s="8"/>
      <c r="G84" s="8"/>
      <c r="H84" s="8"/>
      <c r="I84" s="8"/>
      <c r="J84" s="8"/>
      <c r="K84" s="8"/>
      <c r="L84" s="8"/>
      <c r="M84" s="8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</row>
    <row r="85" spans="1:177" ht="19.5" thickBot="1">
      <c r="A85" s="41">
        <f t="shared" si="23"/>
        <v>38</v>
      </c>
      <c r="B85" s="93"/>
      <c r="C85" s="79"/>
      <c r="D85" s="133"/>
      <c r="E85" s="312"/>
      <c r="F85" s="312"/>
      <c r="G85" s="11"/>
      <c r="H85" s="11"/>
      <c r="I85" s="11"/>
      <c r="J85" s="11"/>
      <c r="K85" s="11"/>
      <c r="L85" s="11"/>
      <c r="M85" s="11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</row>
    <row r="86" spans="1:177" s="78" customFormat="1" ht="19.5" thickBot="1">
      <c r="A86" s="444" t="s">
        <v>66</v>
      </c>
      <c r="B86" s="445"/>
      <c r="C86" s="445"/>
      <c r="D86" s="445"/>
      <c r="E86" s="445"/>
      <c r="F86" s="445"/>
      <c r="G86" s="445"/>
      <c r="H86" s="445"/>
      <c r="I86" s="445"/>
      <c r="J86" s="445"/>
      <c r="K86" s="445"/>
      <c r="L86" s="446"/>
      <c r="M86" s="162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</row>
    <row r="87" spans="1:177" ht="19.5" thickBot="1">
      <c r="A87" s="50"/>
      <c r="B87" s="115" t="s">
        <v>28</v>
      </c>
      <c r="C87" s="51" t="s">
        <v>16</v>
      </c>
      <c r="D87" s="119"/>
      <c r="E87" s="300" t="s">
        <v>399</v>
      </c>
      <c r="F87" s="384" t="s">
        <v>402</v>
      </c>
      <c r="G87" s="384" t="s">
        <v>491</v>
      </c>
      <c r="H87" s="384" t="s">
        <v>491</v>
      </c>
      <c r="I87" s="335"/>
      <c r="J87" s="386" t="s">
        <v>492</v>
      </c>
      <c r="K87" s="384" t="s">
        <v>493</v>
      </c>
      <c r="L87" s="384" t="s">
        <v>503</v>
      </c>
      <c r="M87" s="385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</row>
    <row r="88" spans="1:177" ht="18" customHeight="1">
      <c r="A88" s="52"/>
      <c r="B88" s="53" t="s">
        <v>29</v>
      </c>
      <c r="C88" s="54" t="s">
        <v>15</v>
      </c>
      <c r="D88" s="224" t="s">
        <v>17</v>
      </c>
      <c r="E88" s="55" t="s">
        <v>20</v>
      </c>
      <c r="F88" s="416" t="s">
        <v>478</v>
      </c>
      <c r="G88" s="416" t="s">
        <v>22</v>
      </c>
      <c r="H88" s="416" t="s">
        <v>490</v>
      </c>
      <c r="I88" s="422" t="s">
        <v>387</v>
      </c>
      <c r="J88" s="429" t="s">
        <v>22</v>
      </c>
      <c r="K88" s="416" t="s">
        <v>494</v>
      </c>
      <c r="L88" s="416" t="s">
        <v>22</v>
      </c>
      <c r="M88" s="420" t="s">
        <v>368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</row>
    <row r="89" spans="1:177" ht="19.5" thickBot="1">
      <c r="A89" s="52"/>
      <c r="B89" s="53"/>
      <c r="C89" s="53" t="s">
        <v>14</v>
      </c>
      <c r="D89" s="120"/>
      <c r="E89" s="55" t="s">
        <v>19</v>
      </c>
      <c r="F89" s="417"/>
      <c r="G89" s="417"/>
      <c r="H89" s="417"/>
      <c r="I89" s="423"/>
      <c r="J89" s="430"/>
      <c r="K89" s="417"/>
      <c r="L89" s="417"/>
      <c r="M89" s="421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</row>
    <row r="90" spans="1:177" ht="18.75">
      <c r="A90" s="40">
        <v>1</v>
      </c>
      <c r="B90" s="418" t="s">
        <v>68</v>
      </c>
      <c r="C90" s="418"/>
      <c r="D90" s="418"/>
      <c r="E90" s="69">
        <f>SUM(E91:E93)</f>
        <v>357845</v>
      </c>
      <c r="F90" s="69">
        <f aca="true" t="shared" si="24" ref="F90:L90">SUM(F91:F93)</f>
        <v>485049</v>
      </c>
      <c r="G90" s="69">
        <f>SUM(G91:G93)</f>
        <v>472000</v>
      </c>
      <c r="H90" s="69">
        <f>SUM(H91:H93)</f>
        <v>509640</v>
      </c>
      <c r="I90" s="69" t="e">
        <f t="shared" si="24"/>
        <v>#REF!</v>
      </c>
      <c r="J90" s="69">
        <f t="shared" si="24"/>
        <v>491700</v>
      </c>
      <c r="K90" s="69">
        <f t="shared" si="24"/>
        <v>495200</v>
      </c>
      <c r="L90" s="69">
        <f t="shared" si="24"/>
        <v>495200</v>
      </c>
      <c r="M90" s="265">
        <f>SUM(L90/K90*100)</f>
        <v>100</v>
      </c>
      <c r="N90" s="27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</row>
    <row r="91" spans="1:177" s="1" customFormat="1" ht="18.75">
      <c r="A91" s="21">
        <f>SUM(A90+1)</f>
        <v>2</v>
      </c>
      <c r="B91" s="121" t="s">
        <v>23</v>
      </c>
      <c r="C91" s="122" t="s">
        <v>24</v>
      </c>
      <c r="D91" s="122"/>
      <c r="E91" s="75">
        <f>SUM(E95+E101+E109+E136+E148+E153+E172+E188)</f>
        <v>278166</v>
      </c>
      <c r="F91" s="75">
        <f>SUM(F95+F101+F109+F136+F148+F153+F172+F188)</f>
        <v>405852</v>
      </c>
      <c r="G91" s="75">
        <f>SUM(G95+G101+G109+G136+G148+G153+G172+G188-G106)</f>
        <v>447000</v>
      </c>
      <c r="H91" s="75">
        <f>SUM(H95+H101+H109+H136+H148+H153+H172+H188-H106)</f>
        <v>478440</v>
      </c>
      <c r="I91" s="75" t="e">
        <f>SUM(I95+I101+I109+I136+I148+I153+I172+I188)</f>
        <v>#REF!</v>
      </c>
      <c r="J91" s="75">
        <f>SUM(J95+J101+J109+J136+J148+J153+J172+J188-J92)</f>
        <v>416700</v>
      </c>
      <c r="K91" s="75">
        <f>SUM(K95+K101+K109+K136+K148+K153+K172+K188)</f>
        <v>477200</v>
      </c>
      <c r="L91" s="75">
        <f>SUM(L95+L101+L109+L136+L148+L153+L172+L188)</f>
        <v>477200</v>
      </c>
      <c r="M91" s="266">
        <f>SUM(L91/K91*100)</f>
        <v>100</v>
      </c>
      <c r="N91" s="30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</row>
    <row r="92" spans="1:177" ht="18.75">
      <c r="A92" s="21">
        <f>SUM(A91+1)</f>
        <v>3</v>
      </c>
      <c r="B92" s="8"/>
      <c r="C92" s="123" t="s">
        <v>25</v>
      </c>
      <c r="D92" s="123"/>
      <c r="E92" s="77">
        <f>SUM(E110+E154+E189+E137)</f>
        <v>57181</v>
      </c>
      <c r="F92" s="77">
        <f>SUM(F110+F154+F189+F137)</f>
        <v>40917</v>
      </c>
      <c r="G92" s="77">
        <f>SUM(G110+G154+G189+G137+G106)</f>
        <v>25000</v>
      </c>
      <c r="H92" s="77">
        <f>SUM(H110+H154+H189+H137+H106)</f>
        <v>25200</v>
      </c>
      <c r="I92" s="77" t="e">
        <f>SUM(I110+I154+I189+I137)</f>
        <v>#REF!</v>
      </c>
      <c r="J92" s="77">
        <f>SUM(J110+J154+J189+J137+J106)</f>
        <v>75000</v>
      </c>
      <c r="K92" s="77">
        <f>SUM(K110+K154+K189+K137)</f>
        <v>18000</v>
      </c>
      <c r="L92" s="77">
        <f>SUM(L110+L154+L189+L137)</f>
        <v>18000</v>
      </c>
      <c r="M92" s="266">
        <f>SUM(L92/K92*100)</f>
        <v>100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</row>
    <row r="93" spans="1:177" ht="19.5" thickBot="1">
      <c r="A93" s="21">
        <f>SUM(A92+1)</f>
        <v>4</v>
      </c>
      <c r="B93" s="8"/>
      <c r="C93" s="123" t="s">
        <v>26</v>
      </c>
      <c r="D93" s="123"/>
      <c r="E93" s="77">
        <f>SUM(E111)</f>
        <v>22498</v>
      </c>
      <c r="F93" s="77">
        <f aca="true" t="shared" si="25" ref="F93:L93">SUM(F111)</f>
        <v>38280</v>
      </c>
      <c r="G93" s="77">
        <f>SUM(G111)</f>
        <v>0</v>
      </c>
      <c r="H93" s="77">
        <f>SUM(H111)</f>
        <v>6000</v>
      </c>
      <c r="I93" s="77">
        <f t="shared" si="25"/>
        <v>0</v>
      </c>
      <c r="J93" s="77">
        <f t="shared" si="25"/>
        <v>0</v>
      </c>
      <c r="K93" s="77">
        <f t="shared" si="25"/>
        <v>0</v>
      </c>
      <c r="L93" s="77">
        <f t="shared" si="25"/>
        <v>0</v>
      </c>
      <c r="M93" s="266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</row>
    <row r="94" spans="1:177" s="1" customFormat="1" ht="19.5" thickTop="1">
      <c r="A94" s="68">
        <f>SUM(A93+1)</f>
        <v>5</v>
      </c>
      <c r="B94" s="62">
        <v>1</v>
      </c>
      <c r="C94" s="63" t="s">
        <v>69</v>
      </c>
      <c r="D94" s="125"/>
      <c r="E94" s="64">
        <f>SUM(E96)</f>
        <v>13166</v>
      </c>
      <c r="F94" s="64">
        <f aca="true" t="shared" si="26" ref="F94:L94">SUM(F96)</f>
        <v>16525</v>
      </c>
      <c r="G94" s="62">
        <f>SUM(G96)</f>
        <v>15000</v>
      </c>
      <c r="H94" s="62">
        <f>SUM(H96)</f>
        <v>15000</v>
      </c>
      <c r="I94" s="64">
        <f t="shared" si="26"/>
        <v>15000</v>
      </c>
      <c r="J94" s="62">
        <f t="shared" si="26"/>
        <v>10000</v>
      </c>
      <c r="K94" s="62">
        <f t="shared" si="26"/>
        <v>10000</v>
      </c>
      <c r="L94" s="64">
        <f t="shared" si="26"/>
        <v>10000</v>
      </c>
      <c r="M94" s="267">
        <f>SUM(L94/K94*100)</f>
        <v>100</v>
      </c>
      <c r="N94" s="30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</row>
    <row r="95" spans="1:177" s="1" customFormat="1" ht="18.75">
      <c r="A95" s="68">
        <f aca="true" t="shared" si="27" ref="A95:A109">SUM(A94+1)</f>
        <v>6</v>
      </c>
      <c r="B95" s="129"/>
      <c r="C95" s="72" t="s">
        <v>35</v>
      </c>
      <c r="D95" s="130"/>
      <c r="E95" s="86">
        <f aca="true" t="shared" si="28" ref="E95:L97">SUM(E96)</f>
        <v>13166</v>
      </c>
      <c r="F95" s="86">
        <f t="shared" si="28"/>
        <v>16525</v>
      </c>
      <c r="G95" s="338">
        <f t="shared" si="28"/>
        <v>15000</v>
      </c>
      <c r="H95" s="338">
        <f t="shared" si="28"/>
        <v>15000</v>
      </c>
      <c r="I95" s="86">
        <f t="shared" si="28"/>
        <v>15000</v>
      </c>
      <c r="J95" s="338">
        <f t="shared" si="28"/>
        <v>10000</v>
      </c>
      <c r="K95" s="338">
        <f t="shared" si="28"/>
        <v>10000</v>
      </c>
      <c r="L95" s="86">
        <f t="shared" si="28"/>
        <v>10000</v>
      </c>
      <c r="M95" s="266">
        <f>SUM(L95/K95*100)</f>
        <v>100</v>
      </c>
      <c r="N95" s="30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</row>
    <row r="96" spans="1:177" s="16" customFormat="1" ht="18.75">
      <c r="A96" s="68">
        <f t="shared" si="27"/>
        <v>7</v>
      </c>
      <c r="B96" s="42"/>
      <c r="C96" s="59" t="s">
        <v>70</v>
      </c>
      <c r="D96" s="82" t="s">
        <v>71</v>
      </c>
      <c r="E96" s="38">
        <f t="shared" si="28"/>
        <v>13166</v>
      </c>
      <c r="F96" s="38">
        <f t="shared" si="28"/>
        <v>16525</v>
      </c>
      <c r="G96" s="8">
        <f t="shared" si="28"/>
        <v>15000</v>
      </c>
      <c r="H96" s="8">
        <f t="shared" si="28"/>
        <v>15000</v>
      </c>
      <c r="I96" s="38">
        <f t="shared" si="28"/>
        <v>15000</v>
      </c>
      <c r="J96" s="8">
        <f t="shared" si="28"/>
        <v>10000</v>
      </c>
      <c r="K96" s="8">
        <f t="shared" si="28"/>
        <v>10000</v>
      </c>
      <c r="L96" s="38">
        <f t="shared" si="28"/>
        <v>10000</v>
      </c>
      <c r="M96" s="260">
        <f>SUM(L96/K96)*100</f>
        <v>100</v>
      </c>
      <c r="N96" s="25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</row>
    <row r="97" spans="1:177" ht="18.75">
      <c r="A97" s="68">
        <f t="shared" si="27"/>
        <v>8</v>
      </c>
      <c r="B97" s="42"/>
      <c r="C97" s="59" t="s">
        <v>7</v>
      </c>
      <c r="D97" s="82" t="s">
        <v>8</v>
      </c>
      <c r="E97" s="38">
        <f t="shared" si="28"/>
        <v>13166</v>
      </c>
      <c r="F97" s="38">
        <f t="shared" si="28"/>
        <v>16525</v>
      </c>
      <c r="G97" s="8">
        <f t="shared" si="28"/>
        <v>15000</v>
      </c>
      <c r="H97" s="8">
        <f t="shared" si="28"/>
        <v>15000</v>
      </c>
      <c r="I97" s="38">
        <f t="shared" si="28"/>
        <v>15000</v>
      </c>
      <c r="J97" s="8">
        <f t="shared" si="28"/>
        <v>10000</v>
      </c>
      <c r="K97" s="8">
        <f t="shared" si="28"/>
        <v>10000</v>
      </c>
      <c r="L97" s="38">
        <f t="shared" si="28"/>
        <v>10000</v>
      </c>
      <c r="M97" s="260">
        <f>SUM(L97/K97)*100</f>
        <v>100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</row>
    <row r="98" spans="1:177" s="3" customFormat="1" ht="18.75">
      <c r="A98" s="68">
        <f t="shared" si="27"/>
        <v>9</v>
      </c>
      <c r="B98" s="42"/>
      <c r="C98" s="59" t="s">
        <v>55</v>
      </c>
      <c r="D98" s="82" t="s">
        <v>72</v>
      </c>
      <c r="E98" s="38">
        <v>13166</v>
      </c>
      <c r="F98" s="38">
        <v>16525</v>
      </c>
      <c r="G98" s="8">
        <v>15000</v>
      </c>
      <c r="H98" s="8">
        <v>15000</v>
      </c>
      <c r="I98" s="38">
        <v>15000</v>
      </c>
      <c r="J98" s="8">
        <v>10000</v>
      </c>
      <c r="K98" s="8">
        <v>10000</v>
      </c>
      <c r="L98" s="38">
        <v>10000</v>
      </c>
      <c r="M98" s="260">
        <f>SUM(L98/K98)*100</f>
        <v>100</v>
      </c>
      <c r="N98" s="25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</row>
    <row r="99" spans="1:177" ht="18.75">
      <c r="A99" s="68">
        <f t="shared" si="27"/>
        <v>10</v>
      </c>
      <c r="B99" s="42"/>
      <c r="C99" s="59"/>
      <c r="D99" s="82"/>
      <c r="E99" s="38"/>
      <c r="F99" s="38"/>
      <c r="G99" s="8"/>
      <c r="H99" s="8"/>
      <c r="I99" s="38"/>
      <c r="J99" s="8"/>
      <c r="K99" s="8"/>
      <c r="L99" s="38"/>
      <c r="M99" s="268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</row>
    <row r="100" spans="1:177" ht="18.75">
      <c r="A100" s="68">
        <f t="shared" si="27"/>
        <v>11</v>
      </c>
      <c r="B100" s="144" t="s">
        <v>58</v>
      </c>
      <c r="C100" s="435" t="s">
        <v>73</v>
      </c>
      <c r="D100" s="435"/>
      <c r="E100" s="145">
        <f aca="true" t="shared" si="29" ref="E100:L101">SUM(E101)</f>
        <v>13819</v>
      </c>
      <c r="F100" s="145">
        <f t="shared" si="29"/>
        <v>20049</v>
      </c>
      <c r="G100" s="149">
        <f t="shared" si="29"/>
        <v>38500</v>
      </c>
      <c r="H100" s="149">
        <f t="shared" si="29"/>
        <v>28500</v>
      </c>
      <c r="I100" s="145">
        <f t="shared" si="29"/>
        <v>28500</v>
      </c>
      <c r="J100" s="149">
        <f t="shared" si="29"/>
        <v>24500</v>
      </c>
      <c r="K100" s="149">
        <f t="shared" si="29"/>
        <v>24500</v>
      </c>
      <c r="L100" s="145">
        <f t="shared" si="29"/>
        <v>24500</v>
      </c>
      <c r="M100" s="269">
        <f>SUM(L100/K100*100)</f>
        <v>100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</row>
    <row r="101" spans="1:177" s="1" customFormat="1" ht="18.75">
      <c r="A101" s="68">
        <f t="shared" si="27"/>
        <v>12</v>
      </c>
      <c r="B101" s="129"/>
      <c r="C101" s="72" t="s">
        <v>35</v>
      </c>
      <c r="D101" s="130"/>
      <c r="E101" s="86">
        <f t="shared" si="29"/>
        <v>13819</v>
      </c>
      <c r="F101" s="86">
        <f t="shared" si="29"/>
        <v>20049</v>
      </c>
      <c r="G101" s="338">
        <f t="shared" si="29"/>
        <v>38500</v>
      </c>
      <c r="H101" s="338">
        <f t="shared" si="29"/>
        <v>28500</v>
      </c>
      <c r="I101" s="86">
        <f t="shared" si="29"/>
        <v>28500</v>
      </c>
      <c r="J101" s="338">
        <f t="shared" si="29"/>
        <v>24500</v>
      </c>
      <c r="K101" s="338">
        <f t="shared" si="29"/>
        <v>24500</v>
      </c>
      <c r="L101" s="86">
        <f t="shared" si="29"/>
        <v>24500</v>
      </c>
      <c r="M101" s="266">
        <f>SUM(L101/K101*100)</f>
        <v>100</v>
      </c>
      <c r="N101" s="30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</row>
    <row r="102" spans="1:177" ht="18.75">
      <c r="A102" s="68">
        <f t="shared" si="27"/>
        <v>13</v>
      </c>
      <c r="B102" s="42"/>
      <c r="C102" s="59" t="s">
        <v>323</v>
      </c>
      <c r="D102" s="126" t="s">
        <v>324</v>
      </c>
      <c r="E102" s="38">
        <f aca="true" t="shared" si="30" ref="E102:J102">SUM(E103:E106)</f>
        <v>13819</v>
      </c>
      <c r="F102" s="38">
        <f t="shared" si="30"/>
        <v>20049</v>
      </c>
      <c r="G102" s="8">
        <f t="shared" si="30"/>
        <v>38500</v>
      </c>
      <c r="H102" s="8">
        <f t="shared" si="30"/>
        <v>28500</v>
      </c>
      <c r="I102" s="38">
        <f t="shared" si="30"/>
        <v>28500</v>
      </c>
      <c r="J102" s="8">
        <f t="shared" si="30"/>
        <v>24500</v>
      </c>
      <c r="K102" s="8">
        <v>24500</v>
      </c>
      <c r="L102" s="38">
        <v>24500</v>
      </c>
      <c r="M102" s="260">
        <f>SUM(L102/K102)*100</f>
        <v>100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</row>
    <row r="103" spans="1:177" ht="18.75">
      <c r="A103" s="68">
        <f t="shared" si="27"/>
        <v>14</v>
      </c>
      <c r="B103" s="42"/>
      <c r="C103" s="59" t="s">
        <v>31</v>
      </c>
      <c r="D103" s="82" t="s">
        <v>74</v>
      </c>
      <c r="E103" s="38">
        <v>10283</v>
      </c>
      <c r="F103" s="38">
        <v>13075</v>
      </c>
      <c r="G103" s="8">
        <v>20000</v>
      </c>
      <c r="H103" s="8">
        <v>20000</v>
      </c>
      <c r="I103" s="38">
        <v>20000</v>
      </c>
      <c r="J103" s="8">
        <v>18000</v>
      </c>
      <c r="K103" s="8">
        <v>18000</v>
      </c>
      <c r="L103" s="38">
        <v>18000</v>
      </c>
      <c r="M103" s="260">
        <f>SUM(L103/K103)*100</f>
        <v>100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</row>
    <row r="104" spans="1:177" ht="18.75">
      <c r="A104" s="68">
        <f t="shared" si="27"/>
        <v>15</v>
      </c>
      <c r="B104" s="42"/>
      <c r="C104" s="59" t="s">
        <v>61</v>
      </c>
      <c r="D104" s="82" t="s">
        <v>75</v>
      </c>
      <c r="E104" s="38">
        <v>2661</v>
      </c>
      <c r="F104" s="38">
        <v>4173</v>
      </c>
      <c r="G104" s="8">
        <v>7000</v>
      </c>
      <c r="H104" s="8">
        <v>7000</v>
      </c>
      <c r="I104" s="38">
        <v>7000</v>
      </c>
      <c r="J104" s="8">
        <v>5000</v>
      </c>
      <c r="K104" s="8">
        <v>5000</v>
      </c>
      <c r="L104" s="38">
        <v>5000</v>
      </c>
      <c r="M104" s="260">
        <f aca="true" t="shared" si="31" ref="M104:M119">SUM(L104/K104)*100</f>
        <v>100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</row>
    <row r="105" spans="1:177" ht="18.75">
      <c r="A105" s="68">
        <f t="shared" si="27"/>
        <v>16</v>
      </c>
      <c r="B105" s="42"/>
      <c r="C105" s="59" t="s">
        <v>55</v>
      </c>
      <c r="D105" s="82" t="s">
        <v>76</v>
      </c>
      <c r="E105" s="8">
        <v>875</v>
      </c>
      <c r="F105" s="8">
        <v>2801</v>
      </c>
      <c r="G105" s="8">
        <v>1500</v>
      </c>
      <c r="H105" s="8">
        <v>1500</v>
      </c>
      <c r="I105" s="8">
        <v>1500</v>
      </c>
      <c r="J105" s="8">
        <v>1500</v>
      </c>
      <c r="K105" s="8">
        <v>1500</v>
      </c>
      <c r="L105" s="8">
        <v>1500</v>
      </c>
      <c r="M105" s="260">
        <f t="shared" si="31"/>
        <v>100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</row>
    <row r="106" spans="1:177" ht="18.75">
      <c r="A106" s="68">
        <f t="shared" si="27"/>
        <v>17</v>
      </c>
      <c r="B106" s="42"/>
      <c r="C106" s="59" t="s">
        <v>403</v>
      </c>
      <c r="D106" s="82" t="s">
        <v>119</v>
      </c>
      <c r="E106" s="8"/>
      <c r="F106" s="8"/>
      <c r="G106" s="8">
        <v>10000</v>
      </c>
      <c r="H106" s="8"/>
      <c r="I106" s="8"/>
      <c r="J106" s="8"/>
      <c r="K106" s="8"/>
      <c r="L106" s="8">
        <v>0</v>
      </c>
      <c r="M106" s="260">
        <v>0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</row>
    <row r="107" spans="1:177" ht="18.75">
      <c r="A107" s="68">
        <f t="shared" si="27"/>
        <v>18</v>
      </c>
      <c r="B107" s="42"/>
      <c r="C107" s="59"/>
      <c r="D107" s="82"/>
      <c r="E107" s="8"/>
      <c r="F107" s="8"/>
      <c r="G107" s="8"/>
      <c r="H107" s="8"/>
      <c r="I107" s="8"/>
      <c r="J107" s="8"/>
      <c r="K107" s="8"/>
      <c r="L107" s="8"/>
      <c r="M107" s="260">
        <v>0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</row>
    <row r="108" spans="1:177" ht="18.75">
      <c r="A108" s="68">
        <f t="shared" si="27"/>
        <v>19</v>
      </c>
      <c r="B108" s="144" t="s">
        <v>64</v>
      </c>
      <c r="C108" s="435" t="s">
        <v>77</v>
      </c>
      <c r="D108" s="435"/>
      <c r="E108" s="145">
        <f>SUM(E109:E111)</f>
        <v>48219</v>
      </c>
      <c r="F108" s="145">
        <f aca="true" t="shared" si="32" ref="F108:L108">SUM(F109:F111)</f>
        <v>96770</v>
      </c>
      <c r="G108" s="149">
        <f>SUM(G109:G111)</f>
        <v>50500</v>
      </c>
      <c r="H108" s="149">
        <f>SUM(H109:H111)</f>
        <v>68000</v>
      </c>
      <c r="I108" s="145">
        <f t="shared" si="32"/>
        <v>50500</v>
      </c>
      <c r="J108" s="149">
        <f t="shared" si="32"/>
        <v>56000</v>
      </c>
      <c r="K108" s="149">
        <f t="shared" si="32"/>
        <v>46000</v>
      </c>
      <c r="L108" s="149">
        <f t="shared" si="32"/>
        <v>46000</v>
      </c>
      <c r="M108" s="269">
        <f>SUM(L108/K108*100)</f>
        <v>100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</row>
    <row r="109" spans="1:177" s="1" customFormat="1" ht="18.75">
      <c r="A109" s="68">
        <f t="shared" si="27"/>
        <v>20</v>
      </c>
      <c r="B109" s="129"/>
      <c r="C109" s="72" t="s">
        <v>35</v>
      </c>
      <c r="D109" s="130"/>
      <c r="E109" s="86">
        <f>SUM(E117+E121+E125)</f>
        <v>23012</v>
      </c>
      <c r="F109" s="86">
        <f aca="true" t="shared" si="33" ref="F109:L109">SUM(F117+F121+F125)</f>
        <v>25385</v>
      </c>
      <c r="G109" s="338">
        <f>SUM(G117+G121+G125)</f>
        <v>40500</v>
      </c>
      <c r="H109" s="338">
        <f>SUM(H117+H121+H125)</f>
        <v>41800</v>
      </c>
      <c r="I109" s="86">
        <f t="shared" si="33"/>
        <v>40500</v>
      </c>
      <c r="J109" s="338">
        <f t="shared" si="33"/>
        <v>36000</v>
      </c>
      <c r="K109" s="338">
        <f t="shared" si="33"/>
        <v>36000</v>
      </c>
      <c r="L109" s="338">
        <f t="shared" si="33"/>
        <v>36000</v>
      </c>
      <c r="M109" s="266">
        <f>SUM(L109/K109*100)</f>
        <v>100</v>
      </c>
      <c r="N109" s="3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</row>
    <row r="110" spans="1:177" s="1" customFormat="1" ht="18.75">
      <c r="A110" s="68">
        <f>SUM(A109+1)</f>
        <v>21</v>
      </c>
      <c r="B110" s="129"/>
      <c r="C110" s="72" t="s">
        <v>78</v>
      </c>
      <c r="D110" s="130"/>
      <c r="E110" s="86">
        <f>SUM(E112)</f>
        <v>2709</v>
      </c>
      <c r="F110" s="86">
        <f aca="true" t="shared" si="34" ref="F110:L110">SUM(F112)</f>
        <v>33105</v>
      </c>
      <c r="G110" s="338">
        <f>SUM(G112)</f>
        <v>10000</v>
      </c>
      <c r="H110" s="338">
        <f>SUM(H112)</f>
        <v>20200</v>
      </c>
      <c r="I110" s="86">
        <f t="shared" si="34"/>
        <v>10000</v>
      </c>
      <c r="J110" s="338">
        <f t="shared" si="34"/>
        <v>20000</v>
      </c>
      <c r="K110" s="338">
        <f t="shared" si="34"/>
        <v>10000</v>
      </c>
      <c r="L110" s="338">
        <f t="shared" si="34"/>
        <v>10000</v>
      </c>
      <c r="M110" s="266">
        <f>SUM(L110/K110*100)</f>
        <v>100</v>
      </c>
      <c r="N110" s="30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</row>
    <row r="111" spans="1:177" s="1" customFormat="1" ht="18.75">
      <c r="A111" s="68">
        <f>SUM(A110+1)</f>
        <v>22</v>
      </c>
      <c r="B111" s="129"/>
      <c r="C111" s="72" t="s">
        <v>41</v>
      </c>
      <c r="D111" s="130"/>
      <c r="E111" s="86">
        <f>SUM(E115)</f>
        <v>22498</v>
      </c>
      <c r="F111" s="86">
        <f aca="true" t="shared" si="35" ref="F111:L111">SUM(F115)</f>
        <v>38280</v>
      </c>
      <c r="G111" s="338">
        <f>SUM(G115)</f>
        <v>0</v>
      </c>
      <c r="H111" s="338">
        <f>SUM(H115)</f>
        <v>6000</v>
      </c>
      <c r="I111" s="86">
        <f t="shared" si="35"/>
        <v>0</v>
      </c>
      <c r="J111" s="338">
        <f t="shared" si="35"/>
        <v>0</v>
      </c>
      <c r="K111" s="338">
        <f t="shared" si="35"/>
        <v>0</v>
      </c>
      <c r="L111" s="338">
        <f t="shared" si="35"/>
        <v>0</v>
      </c>
      <c r="M111" s="266" t="e">
        <f>SUM(L111/K111*100)</f>
        <v>#DIV/0!</v>
      </c>
      <c r="N111" s="3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</row>
    <row r="112" spans="1:177" s="1" customFormat="1" ht="18.75">
      <c r="A112" s="68">
        <f>SUM(A111+1)</f>
        <v>23</v>
      </c>
      <c r="B112" s="129"/>
      <c r="C112" s="57" t="s">
        <v>36</v>
      </c>
      <c r="D112" s="134" t="s">
        <v>80</v>
      </c>
      <c r="E112" s="95">
        <f aca="true" t="shared" si="36" ref="E112:L113">SUM(E113)</f>
        <v>2709</v>
      </c>
      <c r="F112" s="95">
        <f t="shared" si="36"/>
        <v>33105</v>
      </c>
      <c r="G112" s="56">
        <f t="shared" si="36"/>
        <v>10000</v>
      </c>
      <c r="H112" s="56">
        <f t="shared" si="36"/>
        <v>20200</v>
      </c>
      <c r="I112" s="95">
        <f t="shared" si="36"/>
        <v>10000</v>
      </c>
      <c r="J112" s="56">
        <f t="shared" si="36"/>
        <v>20000</v>
      </c>
      <c r="K112" s="56">
        <f t="shared" si="36"/>
        <v>10000</v>
      </c>
      <c r="L112" s="56">
        <f t="shared" si="36"/>
        <v>10000</v>
      </c>
      <c r="M112" s="260">
        <f t="shared" si="31"/>
        <v>100</v>
      </c>
      <c r="N112" s="3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</row>
    <row r="113" spans="1:177" ht="18.75">
      <c r="A113" s="68">
        <f>SUM(A112+1)</f>
        <v>24</v>
      </c>
      <c r="B113" s="42"/>
      <c r="C113" s="59" t="s">
        <v>323</v>
      </c>
      <c r="D113" s="126" t="s">
        <v>324</v>
      </c>
      <c r="E113" s="38">
        <f t="shared" si="36"/>
        <v>2709</v>
      </c>
      <c r="F113" s="38">
        <f t="shared" si="36"/>
        <v>33105</v>
      </c>
      <c r="G113" s="8">
        <f t="shared" si="36"/>
        <v>10000</v>
      </c>
      <c r="H113" s="8">
        <f t="shared" si="36"/>
        <v>20200</v>
      </c>
      <c r="I113" s="38">
        <f t="shared" si="36"/>
        <v>10000</v>
      </c>
      <c r="J113" s="8">
        <f t="shared" si="36"/>
        <v>20000</v>
      </c>
      <c r="K113" s="8">
        <f t="shared" si="36"/>
        <v>10000</v>
      </c>
      <c r="L113" s="8">
        <f t="shared" si="36"/>
        <v>10000</v>
      </c>
      <c r="M113" s="260">
        <f t="shared" si="31"/>
        <v>100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</row>
    <row r="114" spans="1:177" ht="18.75">
      <c r="A114" s="68">
        <f aca="true" t="shared" si="37" ref="A114:A192">SUM(A113+1)</f>
        <v>25</v>
      </c>
      <c r="B114" s="42"/>
      <c r="C114" s="59" t="s">
        <v>79</v>
      </c>
      <c r="D114" s="82" t="s">
        <v>80</v>
      </c>
      <c r="E114" s="8">
        <v>2709</v>
      </c>
      <c r="F114" s="8">
        <v>33105</v>
      </c>
      <c r="G114" s="8">
        <v>10000</v>
      </c>
      <c r="H114" s="8">
        <v>20200</v>
      </c>
      <c r="I114" s="8">
        <v>10000</v>
      </c>
      <c r="J114" s="311">
        <v>20000</v>
      </c>
      <c r="K114" s="8">
        <v>10000</v>
      </c>
      <c r="L114" s="8">
        <v>10000</v>
      </c>
      <c r="M114" s="260">
        <f t="shared" si="31"/>
        <v>100</v>
      </c>
      <c r="N114" s="31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</row>
    <row r="115" spans="1:177" ht="18.75">
      <c r="A115" s="68">
        <f t="shared" si="37"/>
        <v>26</v>
      </c>
      <c r="B115" s="42"/>
      <c r="C115" s="59"/>
      <c r="D115" s="82" t="s">
        <v>386</v>
      </c>
      <c r="E115" s="8">
        <v>22498</v>
      </c>
      <c r="F115" s="8">
        <v>38280</v>
      </c>
      <c r="G115" s="8">
        <v>0</v>
      </c>
      <c r="H115" s="8">
        <v>6000</v>
      </c>
      <c r="I115" s="8">
        <v>0</v>
      </c>
      <c r="J115" s="8">
        <v>0</v>
      </c>
      <c r="K115" s="8">
        <v>0</v>
      </c>
      <c r="L115" s="8">
        <v>0</v>
      </c>
      <c r="M115" s="260" t="e">
        <f t="shared" si="31"/>
        <v>#DIV/0!</v>
      </c>
      <c r="N115" s="31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</row>
    <row r="116" spans="1:177" ht="18.75">
      <c r="A116" s="68">
        <f t="shared" si="37"/>
        <v>27</v>
      </c>
      <c r="B116" s="42"/>
      <c r="C116" s="59"/>
      <c r="D116" s="82"/>
      <c r="E116" s="8"/>
      <c r="F116" s="8"/>
      <c r="G116" s="8"/>
      <c r="H116" s="8"/>
      <c r="I116" s="8"/>
      <c r="J116" s="8"/>
      <c r="K116" s="8"/>
      <c r="L116" s="8"/>
      <c r="M116" s="260"/>
      <c r="N116" s="31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</row>
    <row r="117" spans="1:177" ht="18.75">
      <c r="A117" s="68">
        <f t="shared" si="37"/>
        <v>28</v>
      </c>
      <c r="B117" s="42"/>
      <c r="C117" s="59" t="s">
        <v>81</v>
      </c>
      <c r="D117" s="82" t="s">
        <v>82</v>
      </c>
      <c r="E117" s="8">
        <f aca="true" t="shared" si="38" ref="E117:L118">SUM(E118)</f>
        <v>4615</v>
      </c>
      <c r="F117" s="8">
        <f t="shared" si="38"/>
        <v>3500</v>
      </c>
      <c r="G117" s="8">
        <f t="shared" si="38"/>
        <v>10000</v>
      </c>
      <c r="H117" s="8">
        <f t="shared" si="38"/>
        <v>10000</v>
      </c>
      <c r="I117" s="8">
        <f t="shared" si="38"/>
        <v>13000</v>
      </c>
      <c r="J117" s="8">
        <f t="shared" si="38"/>
        <v>10000</v>
      </c>
      <c r="K117" s="8">
        <f t="shared" si="38"/>
        <v>10000</v>
      </c>
      <c r="L117" s="8">
        <f t="shared" si="38"/>
        <v>10000</v>
      </c>
      <c r="M117" s="260">
        <f t="shared" si="31"/>
        <v>100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</row>
    <row r="118" spans="1:177" ht="18.75">
      <c r="A118" s="68">
        <f t="shared" si="37"/>
        <v>29</v>
      </c>
      <c r="B118" s="42"/>
      <c r="C118" s="59" t="s">
        <v>7</v>
      </c>
      <c r="D118" s="89" t="s">
        <v>8</v>
      </c>
      <c r="E118" s="38">
        <f t="shared" si="38"/>
        <v>4615</v>
      </c>
      <c r="F118" s="38">
        <f t="shared" si="38"/>
        <v>3500</v>
      </c>
      <c r="G118" s="8">
        <f t="shared" si="38"/>
        <v>10000</v>
      </c>
      <c r="H118" s="8">
        <f t="shared" si="38"/>
        <v>10000</v>
      </c>
      <c r="I118" s="38">
        <f t="shared" si="38"/>
        <v>13000</v>
      </c>
      <c r="J118" s="8">
        <f t="shared" si="38"/>
        <v>10000</v>
      </c>
      <c r="K118" s="8">
        <f t="shared" si="38"/>
        <v>10000</v>
      </c>
      <c r="L118" s="8">
        <f t="shared" si="38"/>
        <v>10000</v>
      </c>
      <c r="M118" s="260">
        <f t="shared" si="31"/>
        <v>100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</row>
    <row r="119" spans="1:177" ht="18.75">
      <c r="A119" s="68">
        <f t="shared" si="37"/>
        <v>30</v>
      </c>
      <c r="B119" s="42"/>
      <c r="C119" s="59" t="s">
        <v>55</v>
      </c>
      <c r="D119" s="82" t="s">
        <v>362</v>
      </c>
      <c r="E119" s="8">
        <v>4615</v>
      </c>
      <c r="F119" s="8">
        <v>3500</v>
      </c>
      <c r="G119" s="8">
        <v>10000</v>
      </c>
      <c r="H119" s="8">
        <v>10000</v>
      </c>
      <c r="I119" s="8">
        <v>13000</v>
      </c>
      <c r="J119" s="8">
        <v>10000</v>
      </c>
      <c r="K119" s="8">
        <v>10000</v>
      </c>
      <c r="L119" s="8">
        <v>10000</v>
      </c>
      <c r="M119" s="260">
        <f t="shared" si="31"/>
        <v>100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</row>
    <row r="120" spans="1:177" ht="18.75">
      <c r="A120" s="68">
        <f t="shared" si="37"/>
        <v>31</v>
      </c>
      <c r="B120" s="42"/>
      <c r="C120" s="59"/>
      <c r="D120" s="82"/>
      <c r="E120" s="8"/>
      <c r="F120" s="8"/>
      <c r="G120" s="8"/>
      <c r="H120" s="8"/>
      <c r="I120" s="8"/>
      <c r="J120" s="8"/>
      <c r="K120" s="8"/>
      <c r="L120" s="8"/>
      <c r="M120" s="260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</row>
    <row r="121" spans="1:177" ht="18.75">
      <c r="A121" s="68">
        <f t="shared" si="37"/>
        <v>32</v>
      </c>
      <c r="B121" s="42"/>
      <c r="C121" s="59" t="s">
        <v>83</v>
      </c>
      <c r="D121" s="82" t="s">
        <v>84</v>
      </c>
      <c r="E121" s="38">
        <f aca="true" t="shared" si="39" ref="E121:L122">SUM(E122)</f>
        <v>5501</v>
      </c>
      <c r="F121" s="38">
        <f t="shared" si="39"/>
        <v>6005</v>
      </c>
      <c r="G121" s="8">
        <f t="shared" si="39"/>
        <v>8000</v>
      </c>
      <c r="H121" s="8">
        <f t="shared" si="39"/>
        <v>8000</v>
      </c>
      <c r="I121" s="38">
        <f t="shared" si="39"/>
        <v>8000</v>
      </c>
      <c r="J121" s="8">
        <f t="shared" si="39"/>
        <v>8000</v>
      </c>
      <c r="K121" s="8">
        <f t="shared" si="39"/>
        <v>8000</v>
      </c>
      <c r="L121" s="8">
        <f t="shared" si="39"/>
        <v>8000</v>
      </c>
      <c r="M121" s="260">
        <f>SUM(L121/K121)*100</f>
        <v>100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</row>
    <row r="122" spans="1:177" ht="18.75">
      <c r="A122" s="68">
        <f t="shared" si="37"/>
        <v>33</v>
      </c>
      <c r="B122" s="42"/>
      <c r="C122" s="59" t="s">
        <v>7</v>
      </c>
      <c r="D122" s="82" t="s">
        <v>8</v>
      </c>
      <c r="E122" s="38">
        <f t="shared" si="39"/>
        <v>5501</v>
      </c>
      <c r="F122" s="38">
        <f t="shared" si="39"/>
        <v>6005</v>
      </c>
      <c r="G122" s="8">
        <f t="shared" si="39"/>
        <v>8000</v>
      </c>
      <c r="H122" s="8">
        <f t="shared" si="39"/>
        <v>8000</v>
      </c>
      <c r="I122" s="38">
        <f t="shared" si="39"/>
        <v>8000</v>
      </c>
      <c r="J122" s="8">
        <f t="shared" si="39"/>
        <v>8000</v>
      </c>
      <c r="K122" s="8">
        <f t="shared" si="39"/>
        <v>8000</v>
      </c>
      <c r="L122" s="8">
        <f t="shared" si="39"/>
        <v>8000</v>
      </c>
      <c r="M122" s="260">
        <f>SUM(L122/K122)*100</f>
        <v>100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</row>
    <row r="123" spans="1:177" ht="18.75">
      <c r="A123" s="68">
        <f t="shared" si="37"/>
        <v>34</v>
      </c>
      <c r="B123" s="42"/>
      <c r="C123" s="59" t="s">
        <v>55</v>
      </c>
      <c r="D123" s="82" t="s">
        <v>85</v>
      </c>
      <c r="E123" s="38">
        <v>5501</v>
      </c>
      <c r="F123" s="38">
        <v>6005</v>
      </c>
      <c r="G123" s="8">
        <v>8000</v>
      </c>
      <c r="H123" s="8">
        <v>8000</v>
      </c>
      <c r="I123" s="38">
        <v>8000</v>
      </c>
      <c r="J123" s="8">
        <v>8000</v>
      </c>
      <c r="K123" s="8">
        <v>8000</v>
      </c>
      <c r="L123" s="8">
        <v>8000</v>
      </c>
      <c r="M123" s="260">
        <f>SUM(L123/K123)*100</f>
        <v>100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</row>
    <row r="124" spans="1:177" ht="18.75">
      <c r="A124" s="68">
        <f t="shared" si="37"/>
        <v>35</v>
      </c>
      <c r="B124" s="42"/>
      <c r="C124" s="59"/>
      <c r="D124" s="82"/>
      <c r="E124" s="38"/>
      <c r="F124" s="38"/>
      <c r="G124" s="8"/>
      <c r="H124" s="8"/>
      <c r="I124" s="38"/>
      <c r="J124" s="8"/>
      <c r="K124" s="8"/>
      <c r="L124" s="8"/>
      <c r="M124" s="260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</row>
    <row r="125" spans="1:177" ht="18.75">
      <c r="A125" s="68">
        <f t="shared" si="37"/>
        <v>36</v>
      </c>
      <c r="B125" s="42"/>
      <c r="C125" s="59" t="s">
        <v>86</v>
      </c>
      <c r="D125" s="82" t="s">
        <v>87</v>
      </c>
      <c r="E125" s="38">
        <f aca="true" t="shared" si="40" ref="E125:L125">SUM(E126)</f>
        <v>12896</v>
      </c>
      <c r="F125" s="38">
        <f t="shared" si="40"/>
        <v>15880</v>
      </c>
      <c r="G125" s="8">
        <f t="shared" si="40"/>
        <v>22500</v>
      </c>
      <c r="H125" s="8">
        <f t="shared" si="40"/>
        <v>23800</v>
      </c>
      <c r="I125" s="38">
        <f t="shared" si="40"/>
        <v>19500</v>
      </c>
      <c r="J125" s="8">
        <f t="shared" si="40"/>
        <v>18000</v>
      </c>
      <c r="K125" s="8">
        <f t="shared" si="40"/>
        <v>18000</v>
      </c>
      <c r="L125" s="8">
        <f t="shared" si="40"/>
        <v>18000</v>
      </c>
      <c r="M125" s="260">
        <f aca="true" t="shared" si="41" ref="M125:M131">SUM(L125/K125)*100</f>
        <v>100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</row>
    <row r="126" spans="1:177" ht="18.75">
      <c r="A126" s="68">
        <f t="shared" si="37"/>
        <v>37</v>
      </c>
      <c r="B126" s="42"/>
      <c r="C126" s="59" t="s">
        <v>7</v>
      </c>
      <c r="D126" s="82" t="s">
        <v>8</v>
      </c>
      <c r="E126" s="38">
        <f>SUM(E127:E131)</f>
        <v>12896</v>
      </c>
      <c r="F126" s="38">
        <f aca="true" t="shared" si="42" ref="F126:L126">SUM(F127:F131)</f>
        <v>15880</v>
      </c>
      <c r="G126" s="8">
        <f>SUM(G127:G131)</f>
        <v>22500</v>
      </c>
      <c r="H126" s="8">
        <f>SUM(H127:H131)</f>
        <v>23800</v>
      </c>
      <c r="I126" s="38">
        <f t="shared" si="42"/>
        <v>19500</v>
      </c>
      <c r="J126" s="8">
        <f t="shared" si="42"/>
        <v>18000</v>
      </c>
      <c r="K126" s="8">
        <f t="shared" si="42"/>
        <v>18000</v>
      </c>
      <c r="L126" s="8">
        <f t="shared" si="42"/>
        <v>18000</v>
      </c>
      <c r="M126" s="260">
        <f t="shared" si="41"/>
        <v>100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</row>
    <row r="127" spans="1:177" ht="18.75">
      <c r="A127" s="68">
        <f t="shared" si="37"/>
        <v>38</v>
      </c>
      <c r="B127" s="42"/>
      <c r="C127" s="59" t="s">
        <v>55</v>
      </c>
      <c r="D127" s="82" t="s">
        <v>89</v>
      </c>
      <c r="E127" s="38">
        <v>3217</v>
      </c>
      <c r="F127" s="38">
        <v>1179</v>
      </c>
      <c r="G127" s="8">
        <v>2000</v>
      </c>
      <c r="H127" s="8">
        <v>3300</v>
      </c>
      <c r="I127" s="38">
        <v>2000</v>
      </c>
      <c r="J127" s="8">
        <v>2500</v>
      </c>
      <c r="K127" s="8">
        <v>2500</v>
      </c>
      <c r="L127" s="8">
        <v>2500</v>
      </c>
      <c r="M127" s="260">
        <f t="shared" si="41"/>
        <v>100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</row>
    <row r="128" spans="1:177" ht="18.75">
      <c r="A128" s="68">
        <f t="shared" si="37"/>
        <v>39</v>
      </c>
      <c r="B128" s="42"/>
      <c r="C128" s="59" t="s">
        <v>55</v>
      </c>
      <c r="D128" s="82" t="s">
        <v>88</v>
      </c>
      <c r="E128" s="38">
        <v>3255</v>
      </c>
      <c r="F128" s="38">
        <v>3067</v>
      </c>
      <c r="G128" s="8">
        <v>3500</v>
      </c>
      <c r="H128" s="8">
        <v>3500</v>
      </c>
      <c r="I128" s="38">
        <v>3500</v>
      </c>
      <c r="J128" s="8">
        <v>3500</v>
      </c>
      <c r="K128" s="8">
        <v>3500</v>
      </c>
      <c r="L128" s="8">
        <v>3500</v>
      </c>
      <c r="M128" s="260">
        <f t="shared" si="41"/>
        <v>100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</row>
    <row r="129" spans="1:177" ht="18.75">
      <c r="A129" s="68">
        <f t="shared" si="37"/>
        <v>40</v>
      </c>
      <c r="B129" s="42"/>
      <c r="C129" s="59" t="s">
        <v>55</v>
      </c>
      <c r="D129" s="82" t="s">
        <v>90</v>
      </c>
      <c r="E129" s="38">
        <v>177</v>
      </c>
      <c r="F129" s="38">
        <v>968</v>
      </c>
      <c r="G129" s="8">
        <v>1000</v>
      </c>
      <c r="H129" s="8">
        <v>1000</v>
      </c>
      <c r="I129" s="38">
        <v>1000</v>
      </c>
      <c r="J129" s="8">
        <v>1000</v>
      </c>
      <c r="K129" s="8">
        <v>1000</v>
      </c>
      <c r="L129" s="8">
        <v>1000</v>
      </c>
      <c r="M129" s="260">
        <f t="shared" si="41"/>
        <v>100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</row>
    <row r="130" spans="1:177" ht="18.75">
      <c r="A130" s="68">
        <f t="shared" si="37"/>
        <v>41</v>
      </c>
      <c r="B130" s="42"/>
      <c r="C130" s="59" t="s">
        <v>31</v>
      </c>
      <c r="D130" s="82" t="s">
        <v>363</v>
      </c>
      <c r="E130" s="38">
        <v>4604</v>
      </c>
      <c r="F130" s="38">
        <v>7789</v>
      </c>
      <c r="G130" s="8">
        <v>13000</v>
      </c>
      <c r="H130" s="8">
        <v>13000</v>
      </c>
      <c r="I130" s="38">
        <v>10000</v>
      </c>
      <c r="J130" s="311">
        <v>8000</v>
      </c>
      <c r="K130" s="8">
        <v>8000</v>
      </c>
      <c r="L130" s="8">
        <v>8000</v>
      </c>
      <c r="M130" s="260">
        <f t="shared" si="41"/>
        <v>100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</row>
    <row r="131" spans="1:177" ht="19.5" thickBot="1">
      <c r="A131" s="90">
        <f t="shared" si="37"/>
        <v>42</v>
      </c>
      <c r="B131" s="93"/>
      <c r="C131" s="79" t="s">
        <v>55</v>
      </c>
      <c r="D131" s="106" t="s">
        <v>465</v>
      </c>
      <c r="E131" s="44">
        <v>1643</v>
      </c>
      <c r="F131" s="44">
        <v>2877</v>
      </c>
      <c r="G131" s="11">
        <v>3000</v>
      </c>
      <c r="H131" s="11">
        <v>3000</v>
      </c>
      <c r="I131" s="44">
        <v>3000</v>
      </c>
      <c r="J131" s="11">
        <v>3000</v>
      </c>
      <c r="K131" s="11">
        <v>3000</v>
      </c>
      <c r="L131" s="11">
        <v>3000</v>
      </c>
      <c r="M131" s="293">
        <f t="shared" si="41"/>
        <v>100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</row>
    <row r="132" spans="1:177" ht="19.5" thickBot="1">
      <c r="A132" s="50"/>
      <c r="B132" s="115" t="s">
        <v>28</v>
      </c>
      <c r="C132" s="51" t="s">
        <v>16</v>
      </c>
      <c r="D132" s="119"/>
      <c r="E132" s="300" t="s">
        <v>399</v>
      </c>
      <c r="F132" s="384" t="s">
        <v>402</v>
      </c>
      <c r="G132" s="384" t="s">
        <v>491</v>
      </c>
      <c r="H132" s="384" t="s">
        <v>491</v>
      </c>
      <c r="I132" s="335"/>
      <c r="J132" s="386" t="s">
        <v>492</v>
      </c>
      <c r="K132" s="384" t="s">
        <v>493</v>
      </c>
      <c r="L132" s="384" t="s">
        <v>503</v>
      </c>
      <c r="M132" s="385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</row>
    <row r="133" spans="1:177" ht="18" customHeight="1">
      <c r="A133" s="52"/>
      <c r="B133" s="53" t="s">
        <v>29</v>
      </c>
      <c r="C133" s="54" t="s">
        <v>15</v>
      </c>
      <c r="D133" s="224" t="s">
        <v>17</v>
      </c>
      <c r="E133" s="55" t="s">
        <v>20</v>
      </c>
      <c r="F133" s="416" t="s">
        <v>478</v>
      </c>
      <c r="G133" s="416" t="s">
        <v>22</v>
      </c>
      <c r="H133" s="416" t="s">
        <v>490</v>
      </c>
      <c r="I133" s="422" t="s">
        <v>387</v>
      </c>
      <c r="J133" s="429" t="s">
        <v>22</v>
      </c>
      <c r="K133" s="416" t="s">
        <v>494</v>
      </c>
      <c r="L133" s="416" t="s">
        <v>22</v>
      </c>
      <c r="M133" s="420" t="s">
        <v>368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</row>
    <row r="134" spans="1:177" ht="19.5" thickBot="1">
      <c r="A134" s="52"/>
      <c r="B134" s="53"/>
      <c r="C134" s="53" t="s">
        <v>14</v>
      </c>
      <c r="D134" s="120"/>
      <c r="E134" s="55" t="s">
        <v>19</v>
      </c>
      <c r="F134" s="417"/>
      <c r="G134" s="417"/>
      <c r="H134" s="417"/>
      <c r="I134" s="423"/>
      <c r="J134" s="430"/>
      <c r="K134" s="417"/>
      <c r="L134" s="417"/>
      <c r="M134" s="421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</row>
    <row r="135" spans="1:177" ht="18.75">
      <c r="A135" s="68">
        <f>SUM(A131+1)</f>
        <v>43</v>
      </c>
      <c r="B135" s="151" t="s">
        <v>91</v>
      </c>
      <c r="C135" s="419" t="s">
        <v>92</v>
      </c>
      <c r="D135" s="419"/>
      <c r="E135" s="145">
        <f>SUM(E136+E137)</f>
        <v>99202</v>
      </c>
      <c r="F135" s="145">
        <f aca="true" t="shared" si="43" ref="F135:L135">SUM(F136+F137)</f>
        <v>41576</v>
      </c>
      <c r="G135" s="145">
        <f>SUM(G136+G137)</f>
        <v>34000</v>
      </c>
      <c r="H135" s="145">
        <f>SUM(H136+H137)</f>
        <v>34000</v>
      </c>
      <c r="I135" s="145">
        <f t="shared" si="43"/>
        <v>63715</v>
      </c>
      <c r="J135" s="145">
        <f t="shared" si="43"/>
        <v>86000</v>
      </c>
      <c r="K135" s="145">
        <f t="shared" si="43"/>
        <v>61000</v>
      </c>
      <c r="L135" s="145">
        <f t="shared" si="43"/>
        <v>61000</v>
      </c>
      <c r="M135" s="269">
        <f>SUM(L135/K135*100)</f>
        <v>100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</row>
    <row r="136" spans="1:177" s="1" customFormat="1" ht="18.75">
      <c r="A136" s="68">
        <f t="shared" si="37"/>
        <v>44</v>
      </c>
      <c r="B136" s="129"/>
      <c r="C136" s="72" t="s">
        <v>35</v>
      </c>
      <c r="D136" s="130"/>
      <c r="E136" s="86">
        <f>SUM(E138-E145)</f>
        <v>55903</v>
      </c>
      <c r="F136" s="86">
        <f>SUM(F138-F145)</f>
        <v>37186</v>
      </c>
      <c r="G136" s="86">
        <f>SUM(G138-G145)</f>
        <v>34000</v>
      </c>
      <c r="H136" s="86">
        <f>SUM(H138-H145)</f>
        <v>34000</v>
      </c>
      <c r="I136" s="86">
        <f>SUM(I138-I145)</f>
        <v>39000</v>
      </c>
      <c r="J136" s="86">
        <f>SUM(J138-J144)</f>
        <v>61000</v>
      </c>
      <c r="K136" s="86">
        <f>SUM(K138-K145-K143)</f>
        <v>61000</v>
      </c>
      <c r="L136" s="86">
        <f>SUM(L138-L145-L143)</f>
        <v>61000</v>
      </c>
      <c r="M136" s="266">
        <f>SUM(L136/K136*100)</f>
        <v>100</v>
      </c>
      <c r="N136" s="3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</row>
    <row r="137" spans="1:177" s="1" customFormat="1" ht="18.75">
      <c r="A137" s="68">
        <f t="shared" si="37"/>
        <v>45</v>
      </c>
      <c r="B137" s="129"/>
      <c r="C137" s="72" t="s">
        <v>78</v>
      </c>
      <c r="D137" s="130"/>
      <c r="E137" s="86">
        <f>SUM(E145)</f>
        <v>43299</v>
      </c>
      <c r="F137" s="86">
        <f>SUM(F145)</f>
        <v>4390</v>
      </c>
      <c r="G137" s="86">
        <f>SUM(G145)</f>
        <v>0</v>
      </c>
      <c r="H137" s="86">
        <f>SUM(H145)</f>
        <v>0</v>
      </c>
      <c r="I137" s="86">
        <f>SUM(I145)</f>
        <v>24715</v>
      </c>
      <c r="J137" s="86">
        <f>SUM(J144)</f>
        <v>25000</v>
      </c>
      <c r="K137" s="86">
        <f>SUM(K145+K143)</f>
        <v>0</v>
      </c>
      <c r="L137" s="86">
        <f>SUM(L145+L143)</f>
        <v>0</v>
      </c>
      <c r="M137" s="266" t="e">
        <f>SUM(L137/K137*100)</f>
        <v>#DIV/0!</v>
      </c>
      <c r="N137" s="3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</row>
    <row r="138" spans="1:177" ht="18.75">
      <c r="A138" s="68">
        <f t="shared" si="37"/>
        <v>46</v>
      </c>
      <c r="B138" s="42"/>
      <c r="C138" s="59" t="s">
        <v>7</v>
      </c>
      <c r="D138" s="89" t="s">
        <v>8</v>
      </c>
      <c r="E138" s="38">
        <f>SUM(E139:E146)</f>
        <v>99202</v>
      </c>
      <c r="F138" s="38">
        <f aca="true" t="shared" si="44" ref="F138:L138">SUM(F139:F146)</f>
        <v>41576</v>
      </c>
      <c r="G138" s="38">
        <f>SUM(G139:G146)</f>
        <v>34000</v>
      </c>
      <c r="H138" s="38">
        <f>SUM(H139:H146)</f>
        <v>34000</v>
      </c>
      <c r="I138" s="38">
        <f t="shared" si="44"/>
        <v>63715</v>
      </c>
      <c r="J138" s="38">
        <f t="shared" si="44"/>
        <v>86000</v>
      </c>
      <c r="K138" s="38">
        <f t="shared" si="44"/>
        <v>61000</v>
      </c>
      <c r="L138" s="38">
        <f t="shared" si="44"/>
        <v>61000</v>
      </c>
      <c r="M138" s="260">
        <f>SUM(L138/K138)*100</f>
        <v>100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</row>
    <row r="139" spans="1:177" ht="18.75">
      <c r="A139" s="68">
        <f t="shared" si="37"/>
        <v>47</v>
      </c>
      <c r="B139" s="42"/>
      <c r="C139" s="59" t="s">
        <v>151</v>
      </c>
      <c r="D139" s="82" t="s">
        <v>93</v>
      </c>
      <c r="E139" s="38">
        <v>18933</v>
      </c>
      <c r="F139" s="38">
        <v>21995</v>
      </c>
      <c r="G139" s="38">
        <v>15000</v>
      </c>
      <c r="H139" s="38">
        <v>15000</v>
      </c>
      <c r="I139" s="38">
        <v>20000</v>
      </c>
      <c r="J139" s="313">
        <v>20000</v>
      </c>
      <c r="K139" s="38">
        <v>20000</v>
      </c>
      <c r="L139" s="38">
        <v>20000</v>
      </c>
      <c r="M139" s="260">
        <f>SUM(L139/K139)*100</f>
        <v>100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</row>
    <row r="140" spans="1:177" ht="18.75">
      <c r="A140" s="68">
        <f t="shared" si="37"/>
        <v>48</v>
      </c>
      <c r="B140" s="42"/>
      <c r="C140" s="59" t="s">
        <v>55</v>
      </c>
      <c r="D140" s="82" t="s">
        <v>94</v>
      </c>
      <c r="E140" s="38">
        <v>16555</v>
      </c>
      <c r="F140" s="38">
        <v>13201</v>
      </c>
      <c r="G140" s="38">
        <v>18000</v>
      </c>
      <c r="H140" s="38">
        <v>18000</v>
      </c>
      <c r="I140" s="38">
        <v>18000</v>
      </c>
      <c r="J140" s="313">
        <v>40000</v>
      </c>
      <c r="K140" s="38">
        <v>40000</v>
      </c>
      <c r="L140" s="38">
        <v>40000</v>
      </c>
      <c r="M140" s="260">
        <f>SUM(L140/K140)*100</f>
        <v>100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</row>
    <row r="141" spans="1:177" ht="18.75">
      <c r="A141" s="68">
        <f t="shared" si="37"/>
        <v>49</v>
      </c>
      <c r="B141" s="42"/>
      <c r="C141" s="59" t="s">
        <v>151</v>
      </c>
      <c r="D141" s="82" t="s">
        <v>312</v>
      </c>
      <c r="E141" s="38">
        <v>848</v>
      </c>
      <c r="F141" s="38">
        <v>0</v>
      </c>
      <c r="G141" s="38">
        <v>1000</v>
      </c>
      <c r="H141" s="38">
        <v>1000</v>
      </c>
      <c r="I141" s="38">
        <v>1000</v>
      </c>
      <c r="J141" s="38">
        <v>1000</v>
      </c>
      <c r="K141" s="38">
        <v>1000</v>
      </c>
      <c r="L141" s="38">
        <v>1000</v>
      </c>
      <c r="M141" s="260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</row>
    <row r="142" spans="1:177" ht="18.75">
      <c r="A142" s="68">
        <f t="shared" si="37"/>
        <v>50</v>
      </c>
      <c r="B142" s="42"/>
      <c r="C142" s="59" t="s">
        <v>146</v>
      </c>
      <c r="D142" s="82" t="s">
        <v>479</v>
      </c>
      <c r="E142" s="38">
        <v>19567</v>
      </c>
      <c r="F142" s="38">
        <v>0</v>
      </c>
      <c r="G142" s="38"/>
      <c r="H142" s="38"/>
      <c r="I142" s="38"/>
      <c r="J142" s="38"/>
      <c r="K142" s="38"/>
      <c r="L142" s="38"/>
      <c r="M142" s="260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</row>
    <row r="143" spans="1:177" ht="18.75">
      <c r="A143" s="68">
        <f t="shared" si="37"/>
        <v>51</v>
      </c>
      <c r="B143" s="42"/>
      <c r="C143" s="59" t="s">
        <v>187</v>
      </c>
      <c r="D143" s="82" t="s">
        <v>466</v>
      </c>
      <c r="E143" s="38"/>
      <c r="F143" s="38">
        <v>1990</v>
      </c>
      <c r="G143" s="38"/>
      <c r="H143" s="38"/>
      <c r="I143" s="38"/>
      <c r="J143" s="38"/>
      <c r="K143" s="38"/>
      <c r="L143" s="38"/>
      <c r="M143" s="260" t="e">
        <f>SUM(L143/K143)*100</f>
        <v>#DIV/0!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</row>
    <row r="144" spans="1:177" ht="18.75">
      <c r="A144" s="68">
        <f t="shared" si="37"/>
        <v>52</v>
      </c>
      <c r="B144" s="42"/>
      <c r="C144" s="59" t="s">
        <v>188</v>
      </c>
      <c r="D144" s="82" t="s">
        <v>520</v>
      </c>
      <c r="E144" s="38"/>
      <c r="F144" s="38"/>
      <c r="G144" s="38"/>
      <c r="H144" s="38"/>
      <c r="I144" s="38"/>
      <c r="J144" s="38">
        <v>25000</v>
      </c>
      <c r="K144" s="38"/>
      <c r="L144" s="38"/>
      <c r="M144" s="260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</row>
    <row r="145" spans="1:177" ht="18.75">
      <c r="A145" s="68">
        <f t="shared" si="37"/>
        <v>53</v>
      </c>
      <c r="B145" s="42"/>
      <c r="C145" s="59" t="s">
        <v>187</v>
      </c>
      <c r="D145" s="82" t="s">
        <v>415</v>
      </c>
      <c r="E145" s="38">
        <v>43299</v>
      </c>
      <c r="F145" s="38">
        <v>4390</v>
      </c>
      <c r="G145" s="38"/>
      <c r="H145" s="38"/>
      <c r="I145" s="38">
        <v>24715</v>
      </c>
      <c r="J145" s="38"/>
      <c r="K145" s="38"/>
      <c r="L145" s="38"/>
      <c r="M145" s="260" t="e">
        <f>SUM(L145/K145)*100</f>
        <v>#DIV/0!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</row>
    <row r="146" spans="1:177" ht="19.5" thickBot="1">
      <c r="A146" s="68">
        <f t="shared" si="37"/>
        <v>54</v>
      </c>
      <c r="B146" s="93"/>
      <c r="C146" s="79"/>
      <c r="D146" s="106"/>
      <c r="E146" s="44"/>
      <c r="F146" s="44"/>
      <c r="G146" s="44"/>
      <c r="H146" s="44"/>
      <c r="I146" s="44"/>
      <c r="J146" s="44"/>
      <c r="K146" s="44"/>
      <c r="L146" s="44"/>
      <c r="M146" s="273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</row>
    <row r="147" spans="1:177" ht="18.75">
      <c r="A147" s="68">
        <f t="shared" si="37"/>
        <v>55</v>
      </c>
      <c r="B147" s="151" t="s">
        <v>95</v>
      </c>
      <c r="C147" s="419" t="s">
        <v>96</v>
      </c>
      <c r="D147" s="419"/>
      <c r="E147" s="152">
        <f aca="true" t="shared" si="45" ref="E147:L149">SUM(E148)</f>
        <v>2585</v>
      </c>
      <c r="F147" s="152">
        <f t="shared" si="45"/>
        <v>4079</v>
      </c>
      <c r="G147" s="152">
        <f t="shared" si="45"/>
        <v>3600</v>
      </c>
      <c r="H147" s="152">
        <f t="shared" si="45"/>
        <v>3600</v>
      </c>
      <c r="I147" s="152">
        <f t="shared" si="45"/>
        <v>3000</v>
      </c>
      <c r="J147" s="152">
        <f t="shared" si="45"/>
        <v>4500</v>
      </c>
      <c r="K147" s="152">
        <f t="shared" si="45"/>
        <v>5000</v>
      </c>
      <c r="L147" s="152">
        <f t="shared" si="45"/>
        <v>5000</v>
      </c>
      <c r="M147" s="269">
        <f>SUM(L147/K147*100)</f>
        <v>100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</row>
    <row r="148" spans="1:177" s="1" customFormat="1" ht="18.75">
      <c r="A148" s="68">
        <f t="shared" si="37"/>
        <v>56</v>
      </c>
      <c r="B148" s="129"/>
      <c r="C148" s="72" t="s">
        <v>35</v>
      </c>
      <c r="D148" s="130"/>
      <c r="E148" s="86">
        <f t="shared" si="45"/>
        <v>2585</v>
      </c>
      <c r="F148" s="86">
        <f t="shared" si="45"/>
        <v>4079</v>
      </c>
      <c r="G148" s="86">
        <f t="shared" si="45"/>
        <v>3600</v>
      </c>
      <c r="H148" s="86">
        <f t="shared" si="45"/>
        <v>3600</v>
      </c>
      <c r="I148" s="86">
        <f t="shared" si="45"/>
        <v>3000</v>
      </c>
      <c r="J148" s="86">
        <f t="shared" si="45"/>
        <v>4500</v>
      </c>
      <c r="K148" s="86">
        <f t="shared" si="45"/>
        <v>5000</v>
      </c>
      <c r="L148" s="86">
        <f t="shared" si="45"/>
        <v>5000</v>
      </c>
      <c r="M148" s="266">
        <f>SUM(L148/K148*100)</f>
        <v>100</v>
      </c>
      <c r="N148" s="3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</row>
    <row r="149" spans="1:177" ht="18.75">
      <c r="A149" s="68">
        <f t="shared" si="37"/>
        <v>57</v>
      </c>
      <c r="B149" s="42"/>
      <c r="C149" s="59" t="s">
        <v>97</v>
      </c>
      <c r="D149" s="82" t="s">
        <v>98</v>
      </c>
      <c r="E149" s="38">
        <f t="shared" si="45"/>
        <v>2585</v>
      </c>
      <c r="F149" s="38">
        <f t="shared" si="45"/>
        <v>4079</v>
      </c>
      <c r="G149" s="38">
        <f t="shared" si="45"/>
        <v>3600</v>
      </c>
      <c r="H149" s="38">
        <f t="shared" si="45"/>
        <v>3600</v>
      </c>
      <c r="I149" s="38">
        <f t="shared" si="45"/>
        <v>3000</v>
      </c>
      <c r="J149" s="38">
        <f t="shared" si="45"/>
        <v>4500</v>
      </c>
      <c r="K149" s="38">
        <f t="shared" si="45"/>
        <v>5000</v>
      </c>
      <c r="L149" s="38">
        <f t="shared" si="45"/>
        <v>5000</v>
      </c>
      <c r="M149" s="260">
        <f>SUM(L149/K149)*100</f>
        <v>100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</row>
    <row r="150" spans="1:177" ht="18.75">
      <c r="A150" s="68">
        <f t="shared" si="37"/>
        <v>58</v>
      </c>
      <c r="B150" s="42"/>
      <c r="C150" s="59" t="s">
        <v>55</v>
      </c>
      <c r="D150" s="82" t="s">
        <v>99</v>
      </c>
      <c r="E150" s="38">
        <v>2585</v>
      </c>
      <c r="F150" s="38">
        <v>4079</v>
      </c>
      <c r="G150" s="38">
        <v>3600</v>
      </c>
      <c r="H150" s="38">
        <v>3600</v>
      </c>
      <c r="I150" s="38">
        <v>3000</v>
      </c>
      <c r="J150" s="38">
        <v>4500</v>
      </c>
      <c r="K150" s="38">
        <v>5000</v>
      </c>
      <c r="L150" s="38">
        <v>5000</v>
      </c>
      <c r="M150" s="260">
        <f>SUM(L150/K150)*100</f>
        <v>100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</row>
    <row r="151" spans="1:177" ht="18.75">
      <c r="A151" s="68">
        <f t="shared" si="37"/>
        <v>59</v>
      </c>
      <c r="B151" s="42"/>
      <c r="C151" s="59"/>
      <c r="D151" s="82"/>
      <c r="E151" s="38"/>
      <c r="F151" s="38"/>
      <c r="G151" s="38"/>
      <c r="H151" s="38"/>
      <c r="I151" s="38"/>
      <c r="J151" s="38"/>
      <c r="K151" s="38"/>
      <c r="L151" s="38"/>
      <c r="M151" s="268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</row>
    <row r="152" spans="1:177" ht="18.75">
      <c r="A152" s="68">
        <f t="shared" si="37"/>
        <v>60</v>
      </c>
      <c r="B152" s="144" t="s">
        <v>100</v>
      </c>
      <c r="C152" s="435" t="s">
        <v>101</v>
      </c>
      <c r="D152" s="435"/>
      <c r="E152" s="145">
        <f>SUM(E153:E154)</f>
        <v>34724</v>
      </c>
      <c r="F152" s="145">
        <f aca="true" t="shared" si="46" ref="F152:L152">SUM(F153:F154)</f>
        <v>49958</v>
      </c>
      <c r="G152" s="145">
        <f>SUM(G153:G154)</f>
        <v>73700</v>
      </c>
      <c r="H152" s="145">
        <f>SUM(H153:H154)</f>
        <v>73700</v>
      </c>
      <c r="I152" s="145" t="e">
        <f t="shared" si="46"/>
        <v>#REF!</v>
      </c>
      <c r="J152" s="145">
        <f t="shared" si="46"/>
        <v>98700</v>
      </c>
      <c r="K152" s="145">
        <f t="shared" si="46"/>
        <v>56700</v>
      </c>
      <c r="L152" s="145">
        <f t="shared" si="46"/>
        <v>56700</v>
      </c>
      <c r="M152" s="269">
        <f>SUM(L152/K152*100)</f>
        <v>100</v>
      </c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</row>
    <row r="153" spans="1:177" s="1" customFormat="1" ht="18.75">
      <c r="A153" s="68">
        <f t="shared" si="37"/>
        <v>61</v>
      </c>
      <c r="B153" s="129"/>
      <c r="C153" s="72" t="s">
        <v>35</v>
      </c>
      <c r="D153" s="130"/>
      <c r="E153" s="86">
        <f>SUM(E155+E162+E168-E166-E158)</f>
        <v>23551</v>
      </c>
      <c r="F153" s="86">
        <f>SUM(F155+F162+F168-F166-F158)</f>
        <v>46536</v>
      </c>
      <c r="G153" s="86">
        <f>SUM(G155+G162+G168-G166-G158)</f>
        <v>68700</v>
      </c>
      <c r="H153" s="86">
        <f>SUM(H155+H162+H168-H166-H158)</f>
        <v>68700</v>
      </c>
      <c r="I153" s="86" t="e">
        <f>SUM(I155+I162+I168-#REF!-I166)</f>
        <v>#REF!</v>
      </c>
      <c r="J153" s="86">
        <f>SUM(J155+J162+J168-J166-J158)</f>
        <v>68700</v>
      </c>
      <c r="K153" s="86">
        <f>SUM(K155+K162+K168-K166-K158)</f>
        <v>48700</v>
      </c>
      <c r="L153" s="86">
        <f>SUM(L155+L162+L168-L166-L158)</f>
        <v>48700</v>
      </c>
      <c r="M153" s="266">
        <f>SUM(L153/K153*100)</f>
        <v>100</v>
      </c>
      <c r="N153" s="30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</row>
    <row r="154" spans="1:177" s="1" customFormat="1" ht="18.75">
      <c r="A154" s="68">
        <f t="shared" si="37"/>
        <v>62</v>
      </c>
      <c r="B154" s="129"/>
      <c r="C154" s="72" t="s">
        <v>78</v>
      </c>
      <c r="D154" s="130"/>
      <c r="E154" s="86">
        <f>SUM(E158+E166)</f>
        <v>11173</v>
      </c>
      <c r="F154" s="86">
        <f>SUM(F158+F166)</f>
        <v>3422</v>
      </c>
      <c r="G154" s="86">
        <f>SUM(G158+G166)</f>
        <v>5000</v>
      </c>
      <c r="H154" s="86">
        <f>SUM(H158+H166)</f>
        <v>5000</v>
      </c>
      <c r="I154" s="86" t="e">
        <f>SUM(I166+#REF!)</f>
        <v>#REF!</v>
      </c>
      <c r="J154" s="86">
        <f>SUM(J158+J166)</f>
        <v>30000</v>
      </c>
      <c r="K154" s="86">
        <f>SUM(K158+K166)</f>
        <v>8000</v>
      </c>
      <c r="L154" s="86">
        <f>SUM(L158+L166)</f>
        <v>8000</v>
      </c>
      <c r="M154" s="266">
        <f>SUM(L154/K154*100)</f>
        <v>100</v>
      </c>
      <c r="N154" s="30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</row>
    <row r="155" spans="1:177" ht="18.75">
      <c r="A155" s="68">
        <f t="shared" si="37"/>
        <v>63</v>
      </c>
      <c r="B155" s="42"/>
      <c r="C155" s="59" t="s">
        <v>36</v>
      </c>
      <c r="D155" s="82" t="s">
        <v>102</v>
      </c>
      <c r="E155" s="38">
        <f aca="true" t="shared" si="47" ref="E155:L155">SUM(E156)</f>
        <v>24681</v>
      </c>
      <c r="F155" s="38">
        <f t="shared" si="47"/>
        <v>45200</v>
      </c>
      <c r="G155" s="38">
        <f t="shared" si="47"/>
        <v>66700</v>
      </c>
      <c r="H155" s="38">
        <f t="shared" si="47"/>
        <v>66700</v>
      </c>
      <c r="I155" s="38">
        <f t="shared" si="47"/>
        <v>22500</v>
      </c>
      <c r="J155" s="38">
        <f t="shared" si="47"/>
        <v>66700</v>
      </c>
      <c r="K155" s="38">
        <f t="shared" si="47"/>
        <v>46700</v>
      </c>
      <c r="L155" s="38">
        <f t="shared" si="47"/>
        <v>46700</v>
      </c>
      <c r="M155" s="260">
        <f>SUM(L155/K155)*100</f>
        <v>100</v>
      </c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</row>
    <row r="156" spans="1:177" ht="18.75">
      <c r="A156" s="68">
        <f t="shared" si="37"/>
        <v>64</v>
      </c>
      <c r="B156" s="42"/>
      <c r="C156" s="59" t="s">
        <v>323</v>
      </c>
      <c r="D156" s="126" t="s">
        <v>324</v>
      </c>
      <c r="E156" s="8">
        <f>SUM(E157:E160)</f>
        <v>24681</v>
      </c>
      <c r="F156" s="8">
        <f aca="true" t="shared" si="48" ref="F156:L156">SUM(F157:F160)</f>
        <v>45200</v>
      </c>
      <c r="G156" s="38">
        <f>SUM(G157:G160)</f>
        <v>66700</v>
      </c>
      <c r="H156" s="38">
        <f>SUM(H157:H160)</f>
        <v>66700</v>
      </c>
      <c r="I156" s="8">
        <f t="shared" si="48"/>
        <v>22500</v>
      </c>
      <c r="J156" s="38">
        <f t="shared" si="48"/>
        <v>66700</v>
      </c>
      <c r="K156" s="38">
        <f t="shared" si="48"/>
        <v>46700</v>
      </c>
      <c r="L156" s="8">
        <f t="shared" si="48"/>
        <v>46700</v>
      </c>
      <c r="M156" s="260">
        <f>SUM(L156/K156)*100</f>
        <v>100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</row>
    <row r="157" spans="1:177" ht="18.75">
      <c r="A157" s="68">
        <f t="shared" si="37"/>
        <v>65</v>
      </c>
      <c r="B157" s="42"/>
      <c r="C157" s="59" t="s">
        <v>55</v>
      </c>
      <c r="D157" s="82" t="s">
        <v>103</v>
      </c>
      <c r="E157" s="8">
        <v>2228</v>
      </c>
      <c r="F157" s="8">
        <v>1283</v>
      </c>
      <c r="G157" s="38">
        <v>1700</v>
      </c>
      <c r="H157" s="38">
        <v>1700</v>
      </c>
      <c r="I157" s="8">
        <v>2500</v>
      </c>
      <c r="J157" s="38">
        <v>1700</v>
      </c>
      <c r="K157" s="38">
        <v>1700</v>
      </c>
      <c r="L157" s="8">
        <v>1700</v>
      </c>
      <c r="M157" s="260">
        <f>SUM(L157/K157)*100</f>
        <v>100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</row>
    <row r="158" spans="1:177" ht="18.75">
      <c r="A158" s="68">
        <f t="shared" si="37"/>
        <v>66</v>
      </c>
      <c r="B158" s="42"/>
      <c r="C158" s="59" t="s">
        <v>394</v>
      </c>
      <c r="D158" s="82" t="s">
        <v>422</v>
      </c>
      <c r="E158" s="8">
        <v>1440</v>
      </c>
      <c r="F158" s="8">
        <v>0</v>
      </c>
      <c r="G158" s="38"/>
      <c r="H158" s="38"/>
      <c r="I158" s="8"/>
      <c r="J158" s="38"/>
      <c r="K158" s="38"/>
      <c r="L158" s="8"/>
      <c r="M158" s="260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</row>
    <row r="159" spans="1:177" ht="18.75">
      <c r="A159" s="68">
        <f t="shared" si="37"/>
        <v>67</v>
      </c>
      <c r="B159" s="42"/>
      <c r="C159" s="59" t="s">
        <v>55</v>
      </c>
      <c r="D159" s="82" t="s">
        <v>455</v>
      </c>
      <c r="E159" s="8"/>
      <c r="F159" s="8">
        <v>16862</v>
      </c>
      <c r="G159" s="38">
        <v>30000</v>
      </c>
      <c r="H159" s="38">
        <v>30000</v>
      </c>
      <c r="I159" s="8"/>
      <c r="J159" s="313">
        <v>20000</v>
      </c>
      <c r="K159" s="38"/>
      <c r="L159" s="8"/>
      <c r="M159" s="260" t="e">
        <f>SUM(L159/K159)*100</f>
        <v>#DIV/0!</v>
      </c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</row>
    <row r="160" spans="1:177" ht="18.75">
      <c r="A160" s="68">
        <f t="shared" si="37"/>
        <v>68</v>
      </c>
      <c r="B160" s="8"/>
      <c r="C160" s="59" t="s">
        <v>55</v>
      </c>
      <c r="D160" s="107" t="s">
        <v>104</v>
      </c>
      <c r="E160" s="45">
        <v>21013</v>
      </c>
      <c r="F160" s="45">
        <v>27055</v>
      </c>
      <c r="G160" s="315">
        <v>35000</v>
      </c>
      <c r="H160" s="315">
        <v>35000</v>
      </c>
      <c r="I160" s="45">
        <v>20000</v>
      </c>
      <c r="J160" s="315">
        <v>45000</v>
      </c>
      <c r="K160" s="315">
        <v>45000</v>
      </c>
      <c r="L160" s="315">
        <v>45000</v>
      </c>
      <c r="M160" s="260">
        <f>SUM(L160/K160)*100</f>
        <v>100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</row>
    <row r="161" spans="1:177" s="15" customFormat="1" ht="19.5" thickBot="1">
      <c r="A161" s="68">
        <f t="shared" si="37"/>
        <v>69</v>
      </c>
      <c r="B161" s="8"/>
      <c r="C161" s="59"/>
      <c r="D161" s="82"/>
      <c r="E161" s="84"/>
      <c r="F161" s="84"/>
      <c r="G161" s="84"/>
      <c r="H161" s="84"/>
      <c r="I161" s="84"/>
      <c r="J161" s="84"/>
      <c r="K161" s="84"/>
      <c r="L161" s="84"/>
      <c r="M161" s="274"/>
      <c r="N161" s="25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</row>
    <row r="162" spans="1:177" s="17" customFormat="1" ht="19.5" thickBot="1">
      <c r="A162" s="68">
        <f t="shared" si="37"/>
        <v>70</v>
      </c>
      <c r="B162" s="42"/>
      <c r="C162" s="59" t="s">
        <v>81</v>
      </c>
      <c r="D162" s="89" t="s">
        <v>105</v>
      </c>
      <c r="E162" s="38">
        <f aca="true" t="shared" si="49" ref="E162:L162">SUM(E163)</f>
        <v>10043</v>
      </c>
      <c r="F162" s="38">
        <f t="shared" si="49"/>
        <v>4398</v>
      </c>
      <c r="G162" s="38">
        <f t="shared" si="49"/>
        <v>7000</v>
      </c>
      <c r="H162" s="38">
        <f t="shared" si="49"/>
        <v>7000</v>
      </c>
      <c r="I162" s="38">
        <f t="shared" si="49"/>
        <v>7000</v>
      </c>
      <c r="J162" s="38">
        <f t="shared" si="49"/>
        <v>32000</v>
      </c>
      <c r="K162" s="38">
        <f t="shared" si="49"/>
        <v>10000</v>
      </c>
      <c r="L162" s="38">
        <f t="shared" si="49"/>
        <v>10000</v>
      </c>
      <c r="M162" s="260">
        <f>SUM(L162/K162)*100</f>
        <v>100</v>
      </c>
      <c r="N162" s="25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</row>
    <row r="163" spans="1:177" ht="18.75">
      <c r="A163" s="68">
        <f t="shared" si="37"/>
        <v>71</v>
      </c>
      <c r="B163" s="42"/>
      <c r="C163" s="59" t="s">
        <v>323</v>
      </c>
      <c r="D163" s="126" t="s">
        <v>324</v>
      </c>
      <c r="E163" s="38">
        <f>SUM(E164:E168)</f>
        <v>10043</v>
      </c>
      <c r="F163" s="38">
        <f>SUM(F164:F166)</f>
        <v>4398</v>
      </c>
      <c r="G163" s="38">
        <f>SUM(G164:G168)</f>
        <v>7000</v>
      </c>
      <c r="H163" s="38">
        <f>SUM(H164:H168)</f>
        <v>7000</v>
      </c>
      <c r="I163" s="38">
        <f>SUM(I164:I168)</f>
        <v>7000</v>
      </c>
      <c r="J163" s="38">
        <f>SUM(J164:J168)</f>
        <v>32000</v>
      </c>
      <c r="K163" s="38">
        <f>SUM(K164:K166)</f>
        <v>10000</v>
      </c>
      <c r="L163" s="38">
        <f>SUM(L164:L166)</f>
        <v>10000</v>
      </c>
      <c r="M163" s="260">
        <f>SUM(L163/K163)*100</f>
        <v>100</v>
      </c>
      <c r="N163" s="31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</row>
    <row r="164" spans="1:177" ht="18.75">
      <c r="A164" s="68">
        <f t="shared" si="37"/>
        <v>72</v>
      </c>
      <c r="B164" s="42"/>
      <c r="C164" s="59" t="s">
        <v>55</v>
      </c>
      <c r="D164" s="82" t="s">
        <v>106</v>
      </c>
      <c r="E164" s="8">
        <v>0</v>
      </c>
      <c r="F164" s="8">
        <v>976</v>
      </c>
      <c r="G164" s="38">
        <v>1000</v>
      </c>
      <c r="H164" s="38">
        <v>1000</v>
      </c>
      <c r="I164" s="8">
        <v>1000</v>
      </c>
      <c r="J164" s="38">
        <v>1000</v>
      </c>
      <c r="K164" s="38">
        <v>1000</v>
      </c>
      <c r="L164" s="8">
        <v>1000</v>
      </c>
      <c r="M164" s="260">
        <f>SUM(L164/K164)*100</f>
        <v>100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</row>
    <row r="165" spans="1:177" ht="18.75">
      <c r="A165" s="68">
        <f t="shared" si="37"/>
        <v>73</v>
      </c>
      <c r="B165" s="42"/>
      <c r="C165" s="59" t="s">
        <v>55</v>
      </c>
      <c r="D165" s="82" t="s">
        <v>107</v>
      </c>
      <c r="E165" s="38">
        <v>310</v>
      </c>
      <c r="F165" s="38">
        <v>0</v>
      </c>
      <c r="G165" s="38">
        <v>1000</v>
      </c>
      <c r="H165" s="38">
        <v>1000</v>
      </c>
      <c r="I165" s="38">
        <v>1000</v>
      </c>
      <c r="J165" s="38">
        <v>1000</v>
      </c>
      <c r="K165" s="38">
        <v>1000</v>
      </c>
      <c r="L165" s="38">
        <v>1000</v>
      </c>
      <c r="M165" s="260">
        <f>SUM(L165/K165)*100</f>
        <v>100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</row>
    <row r="166" spans="1:177" ht="18.75">
      <c r="A166" s="68">
        <f t="shared" si="37"/>
        <v>74</v>
      </c>
      <c r="B166" s="42"/>
      <c r="C166" s="59" t="s">
        <v>79</v>
      </c>
      <c r="D166" s="82" t="s">
        <v>106</v>
      </c>
      <c r="E166" s="8">
        <v>9733</v>
      </c>
      <c r="F166" s="8">
        <v>3422</v>
      </c>
      <c r="G166" s="38">
        <v>5000</v>
      </c>
      <c r="H166" s="38">
        <v>5000</v>
      </c>
      <c r="I166" s="8">
        <v>5000</v>
      </c>
      <c r="J166" s="313">
        <v>30000</v>
      </c>
      <c r="K166" s="38">
        <v>8000</v>
      </c>
      <c r="L166" s="8">
        <v>8000</v>
      </c>
      <c r="M166" s="260">
        <f>SUM(L166/K166)*100</f>
        <v>100</v>
      </c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</row>
    <row r="167" spans="1:177" ht="18.75">
      <c r="A167" s="68">
        <f t="shared" si="37"/>
        <v>75</v>
      </c>
      <c r="B167" s="42"/>
      <c r="C167" s="59"/>
      <c r="D167" s="82"/>
      <c r="E167" s="8"/>
      <c r="F167" s="8"/>
      <c r="G167" s="38"/>
      <c r="H167" s="38"/>
      <c r="I167" s="8"/>
      <c r="J167" s="38"/>
      <c r="K167" s="38"/>
      <c r="L167" s="8"/>
      <c r="M167" s="260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</row>
    <row r="168" spans="1:177" ht="18.75">
      <c r="A168" s="68">
        <f t="shared" si="37"/>
        <v>76</v>
      </c>
      <c r="B168" s="42"/>
      <c r="C168" s="59" t="s">
        <v>246</v>
      </c>
      <c r="D168" s="89" t="s">
        <v>327</v>
      </c>
      <c r="E168" s="8">
        <f aca="true" t="shared" si="50" ref="E168:L168">SUM(E169)</f>
        <v>0</v>
      </c>
      <c r="F168" s="8">
        <f t="shared" si="50"/>
        <v>360</v>
      </c>
      <c r="G168" s="38">
        <f t="shared" si="50"/>
        <v>0</v>
      </c>
      <c r="H168" s="38">
        <f t="shared" si="50"/>
        <v>0</v>
      </c>
      <c r="I168" s="8">
        <f t="shared" si="50"/>
        <v>0</v>
      </c>
      <c r="J168" s="38">
        <f t="shared" si="50"/>
        <v>0</v>
      </c>
      <c r="K168" s="38">
        <f t="shared" si="50"/>
        <v>0</v>
      </c>
      <c r="L168" s="38">
        <f t="shared" si="50"/>
        <v>0</v>
      </c>
      <c r="M168" s="260" t="e">
        <f>SUM(L168/K168)*100</f>
        <v>#DIV/0!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</row>
    <row r="169" spans="1:177" ht="18.75">
      <c r="A169" s="68">
        <f t="shared" si="37"/>
        <v>77</v>
      </c>
      <c r="B169" s="42"/>
      <c r="C169" s="59" t="s">
        <v>56</v>
      </c>
      <c r="D169" s="82" t="s">
        <v>425</v>
      </c>
      <c r="E169" s="8">
        <v>0</v>
      </c>
      <c r="F169" s="8">
        <v>360</v>
      </c>
      <c r="G169" s="38"/>
      <c r="H169" s="38"/>
      <c r="I169" s="8">
        <v>0</v>
      </c>
      <c r="J169" s="38"/>
      <c r="K169" s="38"/>
      <c r="L169" s="8"/>
      <c r="M169" s="260" t="e">
        <f>SUM(L169/K169)*100</f>
        <v>#DIV/0!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</row>
    <row r="170" spans="1:177" ht="18.75">
      <c r="A170" s="68">
        <f t="shared" si="37"/>
        <v>78</v>
      </c>
      <c r="B170" s="42"/>
      <c r="C170" s="59"/>
      <c r="D170" s="82"/>
      <c r="E170" s="8"/>
      <c r="F170" s="8"/>
      <c r="G170" s="38"/>
      <c r="H170" s="38"/>
      <c r="I170" s="8"/>
      <c r="J170" s="38"/>
      <c r="K170" s="38"/>
      <c r="L170" s="8"/>
      <c r="M170" s="13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</row>
    <row r="171" spans="1:177" ht="18.75">
      <c r="A171" s="68">
        <f t="shared" si="37"/>
        <v>79</v>
      </c>
      <c r="B171" s="144" t="s">
        <v>108</v>
      </c>
      <c r="C171" s="146" t="s">
        <v>109</v>
      </c>
      <c r="D171" s="147"/>
      <c r="E171" s="145">
        <f aca="true" t="shared" si="51" ref="E171:L171">SUM(E172)</f>
        <v>139170</v>
      </c>
      <c r="F171" s="145">
        <f t="shared" si="51"/>
        <v>244442</v>
      </c>
      <c r="G171" s="145">
        <f t="shared" si="51"/>
        <v>240700</v>
      </c>
      <c r="H171" s="145">
        <f t="shared" si="51"/>
        <v>270840</v>
      </c>
      <c r="I171" s="145">
        <f t="shared" si="51"/>
        <v>150900</v>
      </c>
      <c r="J171" s="145">
        <f t="shared" si="51"/>
        <v>276000</v>
      </c>
      <c r="K171" s="145">
        <f t="shared" si="51"/>
        <v>276000</v>
      </c>
      <c r="L171" s="145">
        <f t="shared" si="51"/>
        <v>276000</v>
      </c>
      <c r="M171" s="269">
        <f>SUM(L171/K171*100)</f>
        <v>100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</row>
    <row r="172" spans="1:177" s="1" customFormat="1" ht="18.75">
      <c r="A172" s="68">
        <f t="shared" si="37"/>
        <v>80</v>
      </c>
      <c r="B172" s="129"/>
      <c r="C172" s="72" t="s">
        <v>35</v>
      </c>
      <c r="D172" s="130"/>
      <c r="E172" s="86">
        <f>SUM(E173+E179)</f>
        <v>139170</v>
      </c>
      <c r="F172" s="86">
        <f aca="true" t="shared" si="52" ref="F172:L172">SUM(F173+F179)</f>
        <v>244442</v>
      </c>
      <c r="G172" s="86">
        <f>SUM(G173+G179)</f>
        <v>240700</v>
      </c>
      <c r="H172" s="86">
        <f>SUM(H173+H179)</f>
        <v>270840</v>
      </c>
      <c r="I172" s="86">
        <f t="shared" si="52"/>
        <v>150900</v>
      </c>
      <c r="J172" s="86">
        <f t="shared" si="52"/>
        <v>276000</v>
      </c>
      <c r="K172" s="86">
        <f t="shared" si="52"/>
        <v>276000</v>
      </c>
      <c r="L172" s="86">
        <f t="shared" si="52"/>
        <v>276000</v>
      </c>
      <c r="M172" s="266">
        <f>SUM(L172/K172*100)</f>
        <v>100</v>
      </c>
      <c r="N172" s="30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</row>
    <row r="173" spans="1:177" ht="18.75">
      <c r="A173" s="68">
        <f t="shared" si="37"/>
        <v>81</v>
      </c>
      <c r="B173" s="42"/>
      <c r="C173" s="81" t="s">
        <v>323</v>
      </c>
      <c r="D173" s="126" t="s">
        <v>324</v>
      </c>
      <c r="E173" s="38">
        <f>SUM(E174:E177)</f>
        <v>118339</v>
      </c>
      <c r="F173" s="38">
        <f aca="true" t="shared" si="53" ref="F173:L173">SUM(F174:F177)</f>
        <v>199221</v>
      </c>
      <c r="G173" s="38">
        <f>SUM(G174:G177)</f>
        <v>201000</v>
      </c>
      <c r="H173" s="38">
        <f>SUM(H174:H177)</f>
        <v>201000</v>
      </c>
      <c r="I173" s="38">
        <f t="shared" si="53"/>
        <v>126000</v>
      </c>
      <c r="J173" s="38">
        <f t="shared" si="53"/>
        <v>209000</v>
      </c>
      <c r="K173" s="38">
        <f t="shared" si="53"/>
        <v>209000</v>
      </c>
      <c r="L173" s="38">
        <f t="shared" si="53"/>
        <v>209000</v>
      </c>
      <c r="M173" s="260">
        <f>SUM(L173/K173)*100</f>
        <v>100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</row>
    <row r="174" spans="1:177" ht="18.75">
      <c r="A174" s="68">
        <f t="shared" si="37"/>
        <v>82</v>
      </c>
      <c r="B174" s="42"/>
      <c r="C174" s="59" t="s">
        <v>110</v>
      </c>
      <c r="D174" s="89" t="s">
        <v>111</v>
      </c>
      <c r="E174" s="8">
        <v>82858</v>
      </c>
      <c r="F174" s="8">
        <v>159750</v>
      </c>
      <c r="G174" s="38">
        <v>165000</v>
      </c>
      <c r="H174" s="38">
        <v>165000</v>
      </c>
      <c r="I174" s="8">
        <v>90000</v>
      </c>
      <c r="J174" s="38">
        <v>165000</v>
      </c>
      <c r="K174" s="38">
        <v>165000</v>
      </c>
      <c r="L174" s="38">
        <v>165000</v>
      </c>
      <c r="M174" s="260">
        <f>SUM(L174/K174)*100</f>
        <v>100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</row>
    <row r="175" spans="1:177" ht="18.75">
      <c r="A175" s="68">
        <f t="shared" si="37"/>
        <v>83</v>
      </c>
      <c r="B175" s="42"/>
      <c r="C175" s="59" t="s">
        <v>112</v>
      </c>
      <c r="D175" s="89" t="s">
        <v>364</v>
      </c>
      <c r="E175" s="8">
        <v>19481</v>
      </c>
      <c r="F175" s="8">
        <v>22668</v>
      </c>
      <c r="G175" s="38">
        <v>18000</v>
      </c>
      <c r="H175" s="38">
        <v>18000</v>
      </c>
      <c r="I175" s="8">
        <v>18000</v>
      </c>
      <c r="J175" s="38">
        <v>23000</v>
      </c>
      <c r="K175" s="38">
        <v>23000</v>
      </c>
      <c r="L175" s="38">
        <v>23000</v>
      </c>
      <c r="M175" s="260">
        <f>SUM(L175/K175)*100</f>
        <v>100</v>
      </c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</row>
    <row r="176" spans="1:177" ht="18.75">
      <c r="A176" s="68">
        <f t="shared" si="37"/>
        <v>84</v>
      </c>
      <c r="B176" s="42"/>
      <c r="C176" s="59" t="s">
        <v>120</v>
      </c>
      <c r="D176" s="89" t="s">
        <v>121</v>
      </c>
      <c r="E176" s="8">
        <v>2999</v>
      </c>
      <c r="F176" s="8">
        <v>3609</v>
      </c>
      <c r="G176" s="38">
        <v>3000</v>
      </c>
      <c r="H176" s="38">
        <v>3000</v>
      </c>
      <c r="I176" s="8">
        <v>3000</v>
      </c>
      <c r="J176" s="38">
        <v>6000</v>
      </c>
      <c r="K176" s="38">
        <v>6000</v>
      </c>
      <c r="L176" s="38">
        <v>6000</v>
      </c>
      <c r="M176" s="260">
        <f>SUM(L176/K176)*100</f>
        <v>100</v>
      </c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</row>
    <row r="177" spans="1:177" s="15" customFormat="1" ht="19.5" thickBot="1">
      <c r="A177" s="68">
        <f t="shared" si="37"/>
        <v>85</v>
      </c>
      <c r="B177" s="42"/>
      <c r="C177" s="59" t="s">
        <v>31</v>
      </c>
      <c r="D177" s="89" t="s">
        <v>115</v>
      </c>
      <c r="E177" s="8">
        <v>13001</v>
      </c>
      <c r="F177" s="8">
        <v>13194</v>
      </c>
      <c r="G177" s="38">
        <v>15000</v>
      </c>
      <c r="H177" s="38">
        <v>15000</v>
      </c>
      <c r="I177" s="8">
        <v>15000</v>
      </c>
      <c r="J177" s="38">
        <v>15000</v>
      </c>
      <c r="K177" s="38">
        <v>15000</v>
      </c>
      <c r="L177" s="38">
        <v>15000</v>
      </c>
      <c r="M177" s="260">
        <f>SUM(L177/K177)*100</f>
        <v>100</v>
      </c>
      <c r="N177" s="25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</row>
    <row r="178" spans="1:177" s="5" customFormat="1" ht="18.75">
      <c r="A178" s="68">
        <f t="shared" si="37"/>
        <v>86</v>
      </c>
      <c r="B178" s="42"/>
      <c r="C178" s="59"/>
      <c r="D178" s="135"/>
      <c r="E178" s="12"/>
      <c r="F178" s="12"/>
      <c r="G178" s="83"/>
      <c r="H178" s="83"/>
      <c r="I178" s="12"/>
      <c r="J178" s="83"/>
      <c r="K178" s="83"/>
      <c r="L178" s="83"/>
      <c r="M178" s="270"/>
      <c r="N178" s="27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</row>
    <row r="179" spans="1:177" ht="18.75">
      <c r="A179" s="68">
        <f t="shared" si="37"/>
        <v>87</v>
      </c>
      <c r="B179" s="42"/>
      <c r="C179" s="59" t="s">
        <v>246</v>
      </c>
      <c r="D179" s="89" t="s">
        <v>327</v>
      </c>
      <c r="E179" s="38">
        <f>SUM(E180:E186)</f>
        <v>20831</v>
      </c>
      <c r="F179" s="38">
        <f aca="true" t="shared" si="54" ref="F179:L179">SUM(F180:F186)</f>
        <v>45221</v>
      </c>
      <c r="G179" s="38">
        <f>SUM(G180:G186)</f>
        <v>39700</v>
      </c>
      <c r="H179" s="38">
        <f>SUM(H180:H186)</f>
        <v>69840</v>
      </c>
      <c r="I179" s="38">
        <f t="shared" si="54"/>
        <v>24900</v>
      </c>
      <c r="J179" s="38">
        <f t="shared" si="54"/>
        <v>67000</v>
      </c>
      <c r="K179" s="38">
        <f t="shared" si="54"/>
        <v>67000</v>
      </c>
      <c r="L179" s="38">
        <f t="shared" si="54"/>
        <v>67000</v>
      </c>
      <c r="M179" s="260">
        <f>SUM(L179/K179)*100</f>
        <v>100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</row>
    <row r="180" spans="1:177" ht="18.75">
      <c r="A180" s="68">
        <f t="shared" si="37"/>
        <v>88</v>
      </c>
      <c r="B180" s="42"/>
      <c r="C180" s="59" t="s">
        <v>110</v>
      </c>
      <c r="D180" s="89" t="s">
        <v>111</v>
      </c>
      <c r="E180" s="38">
        <v>11925</v>
      </c>
      <c r="F180" s="38">
        <v>35838</v>
      </c>
      <c r="G180" s="38">
        <v>30000</v>
      </c>
      <c r="H180" s="38">
        <v>60000</v>
      </c>
      <c r="I180" s="38">
        <v>15000</v>
      </c>
      <c r="J180" s="38">
        <v>55000</v>
      </c>
      <c r="K180" s="38">
        <v>55000</v>
      </c>
      <c r="L180" s="38">
        <v>55000</v>
      </c>
      <c r="M180" s="260">
        <f>SUM(L180/K180)*100</f>
        <v>100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</row>
    <row r="181" spans="1:177" ht="18.75">
      <c r="A181" s="68">
        <f t="shared" si="37"/>
        <v>89</v>
      </c>
      <c r="B181" s="42"/>
      <c r="C181" s="59" t="s">
        <v>114</v>
      </c>
      <c r="D181" s="89" t="s">
        <v>364</v>
      </c>
      <c r="E181" s="38">
        <v>5132</v>
      </c>
      <c r="F181" s="38">
        <v>2852</v>
      </c>
      <c r="G181" s="38">
        <v>4000</v>
      </c>
      <c r="H181" s="38">
        <v>4000</v>
      </c>
      <c r="I181" s="38">
        <v>4000</v>
      </c>
      <c r="J181" s="38">
        <v>5000</v>
      </c>
      <c r="K181" s="38">
        <v>5000</v>
      </c>
      <c r="L181" s="38">
        <v>5000</v>
      </c>
      <c r="M181" s="260">
        <f>SUM(L181/K181)*100</f>
        <v>100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</row>
    <row r="182" spans="1:177" ht="18.75">
      <c r="A182" s="68">
        <f t="shared" si="37"/>
        <v>90</v>
      </c>
      <c r="B182" s="42"/>
      <c r="C182" s="59" t="s">
        <v>120</v>
      </c>
      <c r="D182" s="89" t="s">
        <v>121</v>
      </c>
      <c r="E182" s="38">
        <v>941</v>
      </c>
      <c r="F182" s="38">
        <v>2632</v>
      </c>
      <c r="G182" s="38">
        <v>2000</v>
      </c>
      <c r="H182" s="38">
        <v>2000</v>
      </c>
      <c r="I182" s="38">
        <v>900</v>
      </c>
      <c r="J182" s="38">
        <v>3000</v>
      </c>
      <c r="K182" s="38">
        <v>3000</v>
      </c>
      <c r="L182" s="38">
        <v>3000</v>
      </c>
      <c r="M182" s="260">
        <f>SUM(L182/K182)*100</f>
        <v>100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</row>
    <row r="183" spans="1:177" ht="19.5" thickBot="1">
      <c r="A183" s="68">
        <f t="shared" si="37"/>
        <v>91</v>
      </c>
      <c r="B183" s="93"/>
      <c r="C183" s="79" t="s">
        <v>31</v>
      </c>
      <c r="D183" s="94" t="s">
        <v>115</v>
      </c>
      <c r="E183" s="44">
        <v>2833</v>
      </c>
      <c r="F183" s="44">
        <v>3899</v>
      </c>
      <c r="G183" s="44">
        <v>3700</v>
      </c>
      <c r="H183" s="44">
        <v>3840</v>
      </c>
      <c r="I183" s="44">
        <v>5000</v>
      </c>
      <c r="J183" s="44">
        <v>4000</v>
      </c>
      <c r="K183" s="44">
        <v>4000</v>
      </c>
      <c r="L183" s="44">
        <v>4000</v>
      </c>
      <c r="M183" s="293">
        <f>SUM(L183/K183)*100</f>
        <v>100</v>
      </c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</row>
    <row r="184" spans="1:177" ht="19.5" thickBot="1">
      <c r="A184" s="68">
        <f t="shared" si="37"/>
        <v>92</v>
      </c>
      <c r="B184" s="115" t="s">
        <v>28</v>
      </c>
      <c r="C184" s="51" t="s">
        <v>16</v>
      </c>
      <c r="D184" s="119"/>
      <c r="E184" s="300" t="s">
        <v>399</v>
      </c>
      <c r="F184" s="384" t="s">
        <v>402</v>
      </c>
      <c r="G184" s="384" t="s">
        <v>491</v>
      </c>
      <c r="H184" s="384" t="s">
        <v>491</v>
      </c>
      <c r="I184" s="335"/>
      <c r="J184" s="386" t="s">
        <v>492</v>
      </c>
      <c r="K184" s="384" t="s">
        <v>493</v>
      </c>
      <c r="L184" s="384" t="s">
        <v>503</v>
      </c>
      <c r="M184" s="385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</row>
    <row r="185" spans="1:177" ht="18" customHeight="1">
      <c r="A185" s="68">
        <f t="shared" si="37"/>
        <v>93</v>
      </c>
      <c r="B185" s="53" t="s">
        <v>29</v>
      </c>
      <c r="C185" s="54" t="s">
        <v>15</v>
      </c>
      <c r="D185" s="224" t="s">
        <v>17</v>
      </c>
      <c r="E185" s="55" t="s">
        <v>20</v>
      </c>
      <c r="F185" s="416" t="s">
        <v>478</v>
      </c>
      <c r="G185" s="416" t="s">
        <v>22</v>
      </c>
      <c r="H185" s="416" t="s">
        <v>490</v>
      </c>
      <c r="I185" s="422" t="s">
        <v>387</v>
      </c>
      <c r="J185" s="429" t="s">
        <v>22</v>
      </c>
      <c r="K185" s="416" t="s">
        <v>494</v>
      </c>
      <c r="L185" s="416" t="s">
        <v>22</v>
      </c>
      <c r="M185" s="420" t="s">
        <v>368</v>
      </c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</row>
    <row r="186" spans="1:177" ht="19.5" thickBot="1">
      <c r="A186" s="68">
        <f t="shared" si="37"/>
        <v>94</v>
      </c>
      <c r="B186" s="53"/>
      <c r="C186" s="53" t="s">
        <v>14</v>
      </c>
      <c r="D186" s="120"/>
      <c r="E186" s="55" t="s">
        <v>19</v>
      </c>
      <c r="F186" s="417"/>
      <c r="G186" s="417"/>
      <c r="H186" s="417"/>
      <c r="I186" s="423"/>
      <c r="J186" s="430"/>
      <c r="K186" s="417"/>
      <c r="L186" s="417"/>
      <c r="M186" s="421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</row>
    <row r="187" spans="1:177" ht="18.75">
      <c r="A187" s="68">
        <f t="shared" si="37"/>
        <v>95</v>
      </c>
      <c r="B187" s="144" t="s">
        <v>116</v>
      </c>
      <c r="C187" s="435" t="s">
        <v>117</v>
      </c>
      <c r="D187" s="435"/>
      <c r="E187" s="145">
        <f aca="true" t="shared" si="55" ref="E187:L187">SUM(E188+E189)</f>
        <v>6960</v>
      </c>
      <c r="F187" s="145">
        <f t="shared" si="55"/>
        <v>11650</v>
      </c>
      <c r="G187" s="145">
        <f t="shared" si="55"/>
        <v>16000</v>
      </c>
      <c r="H187" s="145">
        <f t="shared" si="55"/>
        <v>16000</v>
      </c>
      <c r="I187" s="145">
        <f t="shared" si="55"/>
        <v>14000</v>
      </c>
      <c r="J187" s="145">
        <f t="shared" si="55"/>
        <v>11000</v>
      </c>
      <c r="K187" s="145">
        <f t="shared" si="55"/>
        <v>16000</v>
      </c>
      <c r="L187" s="145">
        <f t="shared" si="55"/>
        <v>16000</v>
      </c>
      <c r="M187" s="145">
        <f>SUM(L187/K187*100)</f>
        <v>100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</row>
    <row r="188" spans="1:177" s="1" customFormat="1" ht="18.75">
      <c r="A188" s="68">
        <f t="shared" si="37"/>
        <v>96</v>
      </c>
      <c r="B188" s="129"/>
      <c r="C188" s="72" t="s">
        <v>35</v>
      </c>
      <c r="D188" s="130"/>
      <c r="E188" s="86">
        <f aca="true" t="shared" si="56" ref="E188:L188">SUM(E190-E189)</f>
        <v>6960</v>
      </c>
      <c r="F188" s="86">
        <f t="shared" si="56"/>
        <v>11650</v>
      </c>
      <c r="G188" s="86">
        <f t="shared" si="56"/>
        <v>16000</v>
      </c>
      <c r="H188" s="86">
        <f t="shared" si="56"/>
        <v>16000</v>
      </c>
      <c r="I188" s="86">
        <f t="shared" si="56"/>
        <v>14000</v>
      </c>
      <c r="J188" s="86">
        <f t="shared" si="56"/>
        <v>11000</v>
      </c>
      <c r="K188" s="86">
        <f t="shared" si="56"/>
        <v>16000</v>
      </c>
      <c r="L188" s="86">
        <f t="shared" si="56"/>
        <v>16000</v>
      </c>
      <c r="M188" s="77">
        <f>SUM(L188/K188*100)</f>
        <v>100</v>
      </c>
      <c r="N188" s="30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</row>
    <row r="189" spans="1:177" s="1" customFormat="1" ht="18.75">
      <c r="A189" s="68">
        <f t="shared" si="37"/>
        <v>97</v>
      </c>
      <c r="B189" s="129"/>
      <c r="C189" s="72" t="s">
        <v>78</v>
      </c>
      <c r="D189" s="130"/>
      <c r="E189" s="86">
        <f aca="true" t="shared" si="57" ref="E189:L189">SUM(E192)</f>
        <v>0</v>
      </c>
      <c r="F189" s="86">
        <f t="shared" si="57"/>
        <v>0</v>
      </c>
      <c r="G189" s="86">
        <f t="shared" si="57"/>
        <v>0</v>
      </c>
      <c r="H189" s="86">
        <f t="shared" si="57"/>
        <v>0</v>
      </c>
      <c r="I189" s="86">
        <f t="shared" si="57"/>
        <v>0</v>
      </c>
      <c r="J189" s="86">
        <f t="shared" si="57"/>
        <v>0</v>
      </c>
      <c r="K189" s="86">
        <f t="shared" si="57"/>
        <v>0</v>
      </c>
      <c r="L189" s="86">
        <f t="shared" si="57"/>
        <v>0</v>
      </c>
      <c r="M189" s="77"/>
      <c r="N189" s="30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</row>
    <row r="190" spans="1:177" ht="18.75">
      <c r="A190" s="68">
        <f t="shared" si="37"/>
        <v>98</v>
      </c>
      <c r="B190" s="42"/>
      <c r="C190" s="59" t="s">
        <v>323</v>
      </c>
      <c r="D190" s="126" t="s">
        <v>324</v>
      </c>
      <c r="E190" s="38">
        <f aca="true" t="shared" si="58" ref="E190:L190">SUM(E191+E192)</f>
        <v>6960</v>
      </c>
      <c r="F190" s="38">
        <f t="shared" si="58"/>
        <v>11650</v>
      </c>
      <c r="G190" s="38">
        <f t="shared" si="58"/>
        <v>16000</v>
      </c>
      <c r="H190" s="38">
        <f t="shared" si="58"/>
        <v>16000</v>
      </c>
      <c r="I190" s="38">
        <f t="shared" si="58"/>
        <v>14000</v>
      </c>
      <c r="J190" s="38">
        <f t="shared" si="58"/>
        <v>11000</v>
      </c>
      <c r="K190" s="38">
        <f t="shared" si="58"/>
        <v>16000</v>
      </c>
      <c r="L190" s="38">
        <f t="shared" si="58"/>
        <v>16000</v>
      </c>
      <c r="M190" s="229">
        <f>SUM(L190/K190)*100</f>
        <v>100</v>
      </c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</row>
    <row r="191" spans="1:177" ht="18.75">
      <c r="A191" s="68">
        <f t="shared" si="37"/>
        <v>99</v>
      </c>
      <c r="B191" s="42"/>
      <c r="C191" s="59" t="s">
        <v>122</v>
      </c>
      <c r="D191" s="89" t="s">
        <v>118</v>
      </c>
      <c r="E191" s="38">
        <v>6960</v>
      </c>
      <c r="F191" s="38">
        <v>11650</v>
      </c>
      <c r="G191" s="38">
        <v>16000</v>
      </c>
      <c r="H191" s="38">
        <v>16000</v>
      </c>
      <c r="I191" s="38">
        <v>14000</v>
      </c>
      <c r="J191" s="38">
        <v>11000</v>
      </c>
      <c r="K191" s="38">
        <v>16000</v>
      </c>
      <c r="L191" s="38">
        <v>16000</v>
      </c>
      <c r="M191" s="229">
        <f>SUM(L191/K191)*100</f>
        <v>100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</row>
    <row r="192" spans="1:177" s="16" customFormat="1" ht="18.75">
      <c r="A192" s="68">
        <f t="shared" si="37"/>
        <v>100</v>
      </c>
      <c r="B192" s="42"/>
      <c r="C192" s="59"/>
      <c r="D192" s="89"/>
      <c r="E192" s="8"/>
      <c r="F192" s="8"/>
      <c r="G192" s="313">
        <v>0</v>
      </c>
      <c r="H192" s="8"/>
      <c r="I192" s="8"/>
      <c r="J192" s="8"/>
      <c r="K192" s="229">
        <v>0</v>
      </c>
      <c r="L192" s="8">
        <v>0</v>
      </c>
      <c r="M192" s="229">
        <v>0</v>
      </c>
      <c r="N192" s="25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</row>
    <row r="193" spans="1:177" s="16" customFormat="1" ht="19.5" thickBot="1">
      <c r="A193" s="90"/>
      <c r="B193" s="93"/>
      <c r="C193" s="79"/>
      <c r="D193" s="94"/>
      <c r="E193" s="11"/>
      <c r="F193" s="11"/>
      <c r="G193" s="314"/>
      <c r="H193" s="11"/>
      <c r="I193" s="222"/>
      <c r="J193" s="11"/>
      <c r="K193" s="11"/>
      <c r="L193" s="11"/>
      <c r="M193" s="194"/>
      <c r="N193" s="25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</row>
    <row r="194" spans="1:177" s="78" customFormat="1" ht="19.5" thickBot="1">
      <c r="A194" s="432" t="s">
        <v>123</v>
      </c>
      <c r="B194" s="442"/>
      <c r="C194" s="442"/>
      <c r="D194" s="442"/>
      <c r="E194" s="442"/>
      <c r="F194" s="442"/>
      <c r="G194" s="442"/>
      <c r="H194" s="442"/>
      <c r="I194" s="442"/>
      <c r="J194" s="442"/>
      <c r="K194" s="442"/>
      <c r="L194" s="443"/>
      <c r="M194" s="162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</row>
    <row r="195" spans="1:177" ht="19.5" thickBot="1">
      <c r="A195" s="50"/>
      <c r="B195" s="115" t="s">
        <v>28</v>
      </c>
      <c r="C195" s="51" t="s">
        <v>16</v>
      </c>
      <c r="D195" s="119"/>
      <c r="E195" s="300" t="s">
        <v>399</v>
      </c>
      <c r="F195" s="384" t="s">
        <v>402</v>
      </c>
      <c r="G195" s="384" t="s">
        <v>491</v>
      </c>
      <c r="H195" s="384" t="s">
        <v>491</v>
      </c>
      <c r="I195" s="335"/>
      <c r="J195" s="386" t="s">
        <v>492</v>
      </c>
      <c r="K195" s="384" t="s">
        <v>493</v>
      </c>
      <c r="L195" s="384" t="s">
        <v>503</v>
      </c>
      <c r="M195" s="385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</row>
    <row r="196" spans="1:177" ht="18" customHeight="1">
      <c r="A196" s="52"/>
      <c r="B196" s="53" t="s">
        <v>29</v>
      </c>
      <c r="C196" s="54" t="s">
        <v>15</v>
      </c>
      <c r="D196" s="224" t="s">
        <v>17</v>
      </c>
      <c r="E196" s="55" t="s">
        <v>20</v>
      </c>
      <c r="F196" s="416" t="s">
        <v>478</v>
      </c>
      <c r="G196" s="416" t="s">
        <v>22</v>
      </c>
      <c r="H196" s="416" t="s">
        <v>490</v>
      </c>
      <c r="I196" s="422" t="s">
        <v>387</v>
      </c>
      <c r="J196" s="429" t="s">
        <v>22</v>
      </c>
      <c r="K196" s="416" t="s">
        <v>494</v>
      </c>
      <c r="L196" s="416" t="s">
        <v>22</v>
      </c>
      <c r="M196" s="420" t="s">
        <v>368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</row>
    <row r="197" spans="1:177" ht="19.5" thickBot="1">
      <c r="A197" s="52"/>
      <c r="B197" s="53"/>
      <c r="C197" s="53" t="s">
        <v>14</v>
      </c>
      <c r="D197" s="120"/>
      <c r="E197" s="55" t="s">
        <v>19</v>
      </c>
      <c r="F197" s="417"/>
      <c r="G197" s="417"/>
      <c r="H197" s="417"/>
      <c r="I197" s="423"/>
      <c r="J197" s="430"/>
      <c r="K197" s="417"/>
      <c r="L197" s="417"/>
      <c r="M197" s="421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</row>
    <row r="198" spans="1:177" ht="18.75">
      <c r="A198" s="40">
        <v>1</v>
      </c>
      <c r="B198" s="418" t="s">
        <v>123</v>
      </c>
      <c r="C198" s="418"/>
      <c r="D198" s="418"/>
      <c r="E198" s="69">
        <f>SUM(E199:E201)</f>
        <v>319560</v>
      </c>
      <c r="F198" s="69">
        <f aca="true" t="shared" si="59" ref="F198:L198">SUM(F199:F201)</f>
        <v>334147</v>
      </c>
      <c r="G198" s="344">
        <f>SUM(G199:G201)</f>
        <v>377503</v>
      </c>
      <c r="H198" s="344">
        <f>SUM(H199:H201)</f>
        <v>385378</v>
      </c>
      <c r="I198" s="69">
        <f t="shared" si="59"/>
        <v>342942</v>
      </c>
      <c r="J198" s="344">
        <f t="shared" si="59"/>
        <v>388733</v>
      </c>
      <c r="K198" s="344">
        <f t="shared" si="59"/>
        <v>396679</v>
      </c>
      <c r="L198" s="344">
        <f t="shared" si="59"/>
        <v>395679</v>
      </c>
      <c r="M198" s="265">
        <f>SUM(L198/K198*100)</f>
        <v>99.74790699784964</v>
      </c>
      <c r="N198" s="27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</row>
    <row r="199" spans="1:177" s="1" customFormat="1" ht="18.75">
      <c r="A199" s="21">
        <f>SUM(A198+1)</f>
        <v>2</v>
      </c>
      <c r="B199" s="121" t="s">
        <v>23</v>
      </c>
      <c r="C199" s="136" t="s">
        <v>24</v>
      </c>
      <c r="D199" s="122"/>
      <c r="E199" s="75">
        <f aca="true" t="shared" si="60" ref="E199:L199">SUM(E203+E221+E239+E244+E251+E262+E290+E297+E302+E317)</f>
        <v>319560</v>
      </c>
      <c r="F199" s="75">
        <f t="shared" si="60"/>
        <v>334147</v>
      </c>
      <c r="G199" s="345">
        <f t="shared" si="60"/>
        <v>377503</v>
      </c>
      <c r="H199" s="345">
        <f t="shared" si="60"/>
        <v>385378</v>
      </c>
      <c r="I199" s="75">
        <f t="shared" si="60"/>
        <v>342942</v>
      </c>
      <c r="J199" s="345">
        <f t="shared" si="60"/>
        <v>388733</v>
      </c>
      <c r="K199" s="345">
        <f t="shared" si="60"/>
        <v>396679</v>
      </c>
      <c r="L199" s="345">
        <f t="shared" si="60"/>
        <v>395679</v>
      </c>
      <c r="M199" s="266">
        <f>SUM(L199/K199*100)</f>
        <v>99.74790699784964</v>
      </c>
      <c r="N199" s="30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</row>
    <row r="200" spans="1:177" ht="18.75">
      <c r="A200" s="21">
        <f aca="true" t="shared" si="61" ref="A200:A232">SUM(A199+1)</f>
        <v>3</v>
      </c>
      <c r="B200" s="8"/>
      <c r="C200" s="137" t="s">
        <v>25</v>
      </c>
      <c r="D200" s="123"/>
      <c r="E200" s="77">
        <f>SUM(E252)</f>
        <v>0</v>
      </c>
      <c r="F200" s="77">
        <f aca="true" t="shared" si="62" ref="F200:L200">SUM(F252)</f>
        <v>0</v>
      </c>
      <c r="G200" s="346">
        <f>SUM(G252)</f>
        <v>0</v>
      </c>
      <c r="H200" s="346">
        <f>SUM(H252)</f>
        <v>0</v>
      </c>
      <c r="I200" s="77">
        <f t="shared" si="62"/>
        <v>0</v>
      </c>
      <c r="J200" s="346">
        <f t="shared" si="62"/>
        <v>0</v>
      </c>
      <c r="K200" s="346">
        <f t="shared" si="62"/>
        <v>0</v>
      </c>
      <c r="L200" s="346">
        <f t="shared" si="62"/>
        <v>0</v>
      </c>
      <c r="M200" s="266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</row>
    <row r="201" spans="1:177" ht="19.5" thickBot="1">
      <c r="A201" s="21">
        <f t="shared" si="61"/>
        <v>4</v>
      </c>
      <c r="B201" s="8"/>
      <c r="C201" s="137" t="s">
        <v>26</v>
      </c>
      <c r="D201" s="123"/>
      <c r="E201" s="77"/>
      <c r="F201" s="77"/>
      <c r="G201" s="346"/>
      <c r="H201" s="346"/>
      <c r="I201" s="77"/>
      <c r="J201" s="346"/>
      <c r="K201" s="346"/>
      <c r="L201" s="346"/>
      <c r="M201" s="266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</row>
    <row r="202" spans="1:177" s="1" customFormat="1" ht="19.5" thickTop="1">
      <c r="A202" s="68">
        <f t="shared" si="61"/>
        <v>5</v>
      </c>
      <c r="B202" s="62">
        <v>1</v>
      </c>
      <c r="C202" s="98" t="s">
        <v>124</v>
      </c>
      <c r="D202" s="138"/>
      <c r="E202" s="64">
        <f aca="true" t="shared" si="63" ref="E202:L202">SUM(E203)</f>
        <v>17677</v>
      </c>
      <c r="F202" s="64">
        <f t="shared" si="63"/>
        <v>27379</v>
      </c>
      <c r="G202" s="64">
        <f t="shared" si="63"/>
        <v>21550</v>
      </c>
      <c r="H202" s="64">
        <f t="shared" si="63"/>
        <v>22350</v>
      </c>
      <c r="I202" s="64">
        <f t="shared" si="63"/>
        <v>19250</v>
      </c>
      <c r="J202" s="64">
        <f t="shared" si="63"/>
        <v>22350</v>
      </c>
      <c r="K202" s="64">
        <f t="shared" si="63"/>
        <v>23350</v>
      </c>
      <c r="L202" s="64">
        <f t="shared" si="63"/>
        <v>23350</v>
      </c>
      <c r="M202" s="267">
        <f>SUM(L202/K202*100)</f>
        <v>100</v>
      </c>
      <c r="N202" s="30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</row>
    <row r="203" spans="1:177" s="16" customFormat="1" ht="18.75">
      <c r="A203" s="68">
        <f t="shared" si="61"/>
        <v>6</v>
      </c>
      <c r="B203" s="42"/>
      <c r="C203" s="100" t="s">
        <v>35</v>
      </c>
      <c r="D203" s="73"/>
      <c r="E203" s="88">
        <f aca="true" t="shared" si="64" ref="E203:L203">SUM(E205+E213+E217)</f>
        <v>17677</v>
      </c>
      <c r="F203" s="88">
        <f t="shared" si="64"/>
        <v>27379</v>
      </c>
      <c r="G203" s="88">
        <f t="shared" si="64"/>
        <v>21550</v>
      </c>
      <c r="H203" s="88">
        <f t="shared" si="64"/>
        <v>22350</v>
      </c>
      <c r="I203" s="88">
        <f t="shared" si="64"/>
        <v>19250</v>
      </c>
      <c r="J203" s="88">
        <f t="shared" si="64"/>
        <v>22350</v>
      </c>
      <c r="K203" s="88">
        <f t="shared" si="64"/>
        <v>23350</v>
      </c>
      <c r="L203" s="88">
        <f t="shared" si="64"/>
        <v>23350</v>
      </c>
      <c r="M203" s="266">
        <f>SUM(L203/K203*100)</f>
        <v>100</v>
      </c>
      <c r="N203" s="25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</row>
    <row r="204" spans="1:177" s="16" customFormat="1" ht="18.75">
      <c r="A204" s="68">
        <f t="shared" si="61"/>
        <v>7</v>
      </c>
      <c r="B204" s="42"/>
      <c r="C204" s="100" t="s">
        <v>78</v>
      </c>
      <c r="D204" s="73"/>
      <c r="E204" s="88"/>
      <c r="F204" s="88"/>
      <c r="G204" s="88"/>
      <c r="H204" s="88"/>
      <c r="I204" s="88"/>
      <c r="J204" s="88"/>
      <c r="K204" s="88"/>
      <c r="L204" s="88"/>
      <c r="M204" s="266"/>
      <c r="N204" s="25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</row>
    <row r="205" spans="1:177" s="16" customFormat="1" ht="18.75">
      <c r="A205" s="68">
        <f t="shared" si="61"/>
        <v>8</v>
      </c>
      <c r="B205" s="42"/>
      <c r="C205" s="59" t="s">
        <v>246</v>
      </c>
      <c r="D205" s="89" t="s">
        <v>328</v>
      </c>
      <c r="E205" s="38">
        <f>SUM(E206:E210)</f>
        <v>11327</v>
      </c>
      <c r="F205" s="38">
        <f aca="true" t="shared" si="65" ref="F205:L205">SUM(F206:F210)</f>
        <v>19350</v>
      </c>
      <c r="G205" s="38">
        <f>SUM(G206:G210)</f>
        <v>14250</v>
      </c>
      <c r="H205" s="38">
        <f>SUM(H206:H210)</f>
        <v>14250</v>
      </c>
      <c r="I205" s="38">
        <f t="shared" si="65"/>
        <v>14250</v>
      </c>
      <c r="J205" s="38">
        <f t="shared" si="65"/>
        <v>14050</v>
      </c>
      <c r="K205" s="38">
        <f t="shared" si="65"/>
        <v>15050</v>
      </c>
      <c r="L205" s="38">
        <f t="shared" si="65"/>
        <v>15050</v>
      </c>
      <c r="M205" s="260">
        <f aca="true" t="shared" si="66" ref="M205:M210">SUM(L205/K205)*100</f>
        <v>100</v>
      </c>
      <c r="N205" s="25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</row>
    <row r="206" spans="1:177" s="16" customFormat="1" ht="18.75">
      <c r="A206" s="68">
        <f t="shared" si="61"/>
        <v>9</v>
      </c>
      <c r="B206" s="42"/>
      <c r="C206" s="59" t="s">
        <v>61</v>
      </c>
      <c r="D206" s="82" t="s">
        <v>125</v>
      </c>
      <c r="E206" s="38">
        <v>1008</v>
      </c>
      <c r="F206" s="38">
        <v>620</v>
      </c>
      <c r="G206" s="38">
        <v>1000</v>
      </c>
      <c r="H206" s="38">
        <v>1000</v>
      </c>
      <c r="I206" s="38">
        <v>1000</v>
      </c>
      <c r="J206" s="38">
        <v>1000</v>
      </c>
      <c r="K206" s="38">
        <v>1000</v>
      </c>
      <c r="L206" s="38">
        <v>1000</v>
      </c>
      <c r="M206" s="260">
        <f t="shared" si="66"/>
        <v>100</v>
      </c>
      <c r="N206" s="25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</row>
    <row r="207" spans="1:177" s="16" customFormat="1" ht="18.75">
      <c r="A207" s="68">
        <f t="shared" si="61"/>
        <v>10</v>
      </c>
      <c r="B207" s="42"/>
      <c r="C207" s="59" t="s">
        <v>31</v>
      </c>
      <c r="D207" s="82" t="s">
        <v>232</v>
      </c>
      <c r="E207" s="38">
        <v>5564</v>
      </c>
      <c r="F207" s="38">
        <v>8996</v>
      </c>
      <c r="G207" s="38">
        <v>6200</v>
      </c>
      <c r="H207" s="38">
        <v>6200</v>
      </c>
      <c r="I207" s="38">
        <v>6200</v>
      </c>
      <c r="J207" s="38">
        <v>6000</v>
      </c>
      <c r="K207" s="38">
        <v>7000</v>
      </c>
      <c r="L207" s="38">
        <v>7000</v>
      </c>
      <c r="M207" s="260">
        <f t="shared" si="66"/>
        <v>100</v>
      </c>
      <c r="N207" s="25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</row>
    <row r="208" spans="1:177" s="16" customFormat="1" ht="18.75">
      <c r="A208" s="68">
        <f t="shared" si="61"/>
        <v>11</v>
      </c>
      <c r="B208" s="42"/>
      <c r="C208" s="59" t="s">
        <v>110</v>
      </c>
      <c r="D208" s="82" t="s">
        <v>126</v>
      </c>
      <c r="E208" s="38">
        <v>480</v>
      </c>
      <c r="F208" s="38">
        <v>509</v>
      </c>
      <c r="G208" s="38">
        <v>470</v>
      </c>
      <c r="H208" s="38">
        <v>470</v>
      </c>
      <c r="I208" s="38">
        <v>370</v>
      </c>
      <c r="J208" s="38">
        <v>470</v>
      </c>
      <c r="K208" s="38">
        <v>470</v>
      </c>
      <c r="L208" s="38">
        <v>470</v>
      </c>
      <c r="M208" s="260">
        <f t="shared" si="66"/>
        <v>100</v>
      </c>
      <c r="N208" s="25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</row>
    <row r="209" spans="1:177" ht="18.75">
      <c r="A209" s="68">
        <f t="shared" si="61"/>
        <v>12</v>
      </c>
      <c r="B209" s="42"/>
      <c r="C209" s="59" t="s">
        <v>112</v>
      </c>
      <c r="D209" s="82" t="s">
        <v>113</v>
      </c>
      <c r="E209" s="38">
        <v>2368</v>
      </c>
      <c r="F209" s="38">
        <v>5600</v>
      </c>
      <c r="G209" s="38">
        <v>4048</v>
      </c>
      <c r="H209" s="38">
        <v>4048</v>
      </c>
      <c r="I209" s="38">
        <v>5000</v>
      </c>
      <c r="J209" s="38">
        <v>4048</v>
      </c>
      <c r="K209" s="38">
        <v>4048</v>
      </c>
      <c r="L209" s="38">
        <v>4048</v>
      </c>
      <c r="M209" s="260">
        <f t="shared" si="66"/>
        <v>100</v>
      </c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</row>
    <row r="210" spans="1:177" ht="18.75">
      <c r="A210" s="68">
        <f t="shared" si="61"/>
        <v>13</v>
      </c>
      <c r="B210" s="42"/>
      <c r="C210" s="59" t="s">
        <v>31</v>
      </c>
      <c r="D210" s="82" t="s">
        <v>115</v>
      </c>
      <c r="E210" s="8">
        <v>1907</v>
      </c>
      <c r="F210" s="8">
        <v>3625</v>
      </c>
      <c r="G210" s="38">
        <v>2532</v>
      </c>
      <c r="H210" s="38">
        <v>2532</v>
      </c>
      <c r="I210" s="8">
        <v>1680</v>
      </c>
      <c r="J210" s="38">
        <v>2532</v>
      </c>
      <c r="K210" s="38">
        <v>2532</v>
      </c>
      <c r="L210" s="38">
        <v>2532</v>
      </c>
      <c r="M210" s="260">
        <f t="shared" si="66"/>
        <v>100</v>
      </c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</row>
    <row r="211" spans="1:177" ht="18.75">
      <c r="A211" s="68">
        <f t="shared" si="61"/>
        <v>14</v>
      </c>
      <c r="B211" s="42"/>
      <c r="C211" s="59"/>
      <c r="D211" s="82"/>
      <c r="E211" s="8"/>
      <c r="F211" s="8"/>
      <c r="G211" s="38"/>
      <c r="H211" s="38"/>
      <c r="I211" s="8"/>
      <c r="J211" s="38"/>
      <c r="K211" s="38"/>
      <c r="L211" s="38"/>
      <c r="M211" s="260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</row>
    <row r="212" spans="1:177" ht="18.75">
      <c r="A212" s="68">
        <f t="shared" si="61"/>
        <v>15</v>
      </c>
      <c r="B212" s="42"/>
      <c r="C212" s="59"/>
      <c r="D212" s="82"/>
      <c r="E212" s="8"/>
      <c r="F212" s="8"/>
      <c r="G212" s="38"/>
      <c r="H212" s="38"/>
      <c r="I212" s="8"/>
      <c r="J212" s="38"/>
      <c r="K212" s="38"/>
      <c r="L212" s="38"/>
      <c r="M212" s="13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</row>
    <row r="213" spans="1:177" ht="18.75">
      <c r="A213" s="68">
        <f t="shared" si="61"/>
        <v>16</v>
      </c>
      <c r="B213" s="42"/>
      <c r="C213" s="59" t="s">
        <v>127</v>
      </c>
      <c r="D213" s="82" t="s">
        <v>329</v>
      </c>
      <c r="E213" s="8">
        <f>SUM(E214:E215)</f>
        <v>0</v>
      </c>
      <c r="F213" s="8">
        <f aca="true" t="shared" si="67" ref="F213:L213">SUM(F214:F215)</f>
        <v>2586</v>
      </c>
      <c r="G213" s="38">
        <f>SUM(G214:G215)</f>
        <v>2000</v>
      </c>
      <c r="H213" s="38">
        <f>SUM(H214:H215)</f>
        <v>2800</v>
      </c>
      <c r="I213" s="8">
        <f t="shared" si="67"/>
        <v>2000</v>
      </c>
      <c r="J213" s="38">
        <f t="shared" si="67"/>
        <v>3000</v>
      </c>
      <c r="K213" s="38">
        <f t="shared" si="67"/>
        <v>3000</v>
      </c>
      <c r="L213" s="38">
        <f t="shared" si="67"/>
        <v>3000</v>
      </c>
      <c r="M213" s="260">
        <f>SUM(L213/K213)*100</f>
        <v>100</v>
      </c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</row>
    <row r="214" spans="1:177" ht="18.75">
      <c r="A214" s="68">
        <f t="shared" si="61"/>
        <v>17</v>
      </c>
      <c r="B214" s="42"/>
      <c r="C214" s="59" t="s">
        <v>112</v>
      </c>
      <c r="D214" s="82" t="s">
        <v>113</v>
      </c>
      <c r="E214" s="8">
        <v>0</v>
      </c>
      <c r="F214" s="8">
        <v>2586</v>
      </c>
      <c r="G214" s="38">
        <v>1500</v>
      </c>
      <c r="H214" s="38">
        <v>2300</v>
      </c>
      <c r="I214" s="8">
        <v>1500</v>
      </c>
      <c r="J214" s="38">
        <v>2500</v>
      </c>
      <c r="K214" s="38">
        <v>2500</v>
      </c>
      <c r="L214" s="38">
        <v>2500</v>
      </c>
      <c r="M214" s="260">
        <f>SUM(L214/K214)*100</f>
        <v>100</v>
      </c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</row>
    <row r="215" spans="1:177" ht="18.75">
      <c r="A215" s="68">
        <f t="shared" si="61"/>
        <v>18</v>
      </c>
      <c r="B215" s="42"/>
      <c r="C215" s="59" t="s">
        <v>31</v>
      </c>
      <c r="D215" s="82" t="s">
        <v>115</v>
      </c>
      <c r="E215" s="8">
        <v>0</v>
      </c>
      <c r="F215" s="8">
        <v>0</v>
      </c>
      <c r="G215" s="38">
        <v>500</v>
      </c>
      <c r="H215" s="38">
        <v>500</v>
      </c>
      <c r="I215" s="8">
        <v>500</v>
      </c>
      <c r="J215" s="38">
        <v>500</v>
      </c>
      <c r="K215" s="38">
        <v>500</v>
      </c>
      <c r="L215" s="38">
        <v>500</v>
      </c>
      <c r="M215" s="260">
        <f>SUM(L215/K215)*100</f>
        <v>100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</row>
    <row r="216" spans="1:177" s="16" customFormat="1" ht="18.75">
      <c r="A216" s="68">
        <f t="shared" si="61"/>
        <v>19</v>
      </c>
      <c r="B216" s="42"/>
      <c r="C216" s="59"/>
      <c r="D216" s="82"/>
      <c r="E216" s="8"/>
      <c r="F216" s="8"/>
      <c r="G216" s="38"/>
      <c r="H216" s="38"/>
      <c r="I216" s="8"/>
      <c r="J216" s="38"/>
      <c r="K216" s="38"/>
      <c r="L216" s="38"/>
      <c r="M216" s="13"/>
      <c r="N216" s="32"/>
      <c r="O216" s="28"/>
      <c r="P216" s="29"/>
      <c r="Q216" s="28"/>
      <c r="R216" s="28"/>
      <c r="S216" s="28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</row>
    <row r="217" spans="1:177" s="16" customFormat="1" ht="18.75">
      <c r="A217" s="68">
        <f t="shared" si="61"/>
        <v>20</v>
      </c>
      <c r="B217" s="42"/>
      <c r="C217" s="59" t="s">
        <v>278</v>
      </c>
      <c r="D217" s="82" t="s">
        <v>279</v>
      </c>
      <c r="E217" s="8">
        <f aca="true" t="shared" si="68" ref="E217:L217">SUM(E218)</f>
        <v>6350</v>
      </c>
      <c r="F217" s="8">
        <f t="shared" si="68"/>
        <v>5443</v>
      </c>
      <c r="G217" s="38">
        <f t="shared" si="68"/>
        <v>5300</v>
      </c>
      <c r="H217" s="38">
        <f t="shared" si="68"/>
        <v>5300</v>
      </c>
      <c r="I217" s="8">
        <f t="shared" si="68"/>
        <v>3000</v>
      </c>
      <c r="J217" s="38">
        <f t="shared" si="68"/>
        <v>5300</v>
      </c>
      <c r="K217" s="38">
        <f t="shared" si="68"/>
        <v>5300</v>
      </c>
      <c r="L217" s="38">
        <f t="shared" si="68"/>
        <v>5300</v>
      </c>
      <c r="M217" s="260">
        <f>SUM(L217/K217)*100</f>
        <v>100</v>
      </c>
      <c r="N217" s="32"/>
      <c r="O217" s="28"/>
      <c r="P217" s="29"/>
      <c r="Q217" s="28"/>
      <c r="R217" s="28"/>
      <c r="S217" s="28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</row>
    <row r="218" spans="1:177" ht="18.75">
      <c r="A218" s="68">
        <f t="shared" si="61"/>
        <v>21</v>
      </c>
      <c r="B218" s="42"/>
      <c r="C218" s="81" t="s">
        <v>49</v>
      </c>
      <c r="D218" s="89" t="s">
        <v>233</v>
      </c>
      <c r="E218" s="38">
        <v>6350</v>
      </c>
      <c r="F218" s="38">
        <v>5443</v>
      </c>
      <c r="G218" s="38">
        <v>5300</v>
      </c>
      <c r="H218" s="38">
        <v>5300</v>
      </c>
      <c r="I218" s="38">
        <v>3000</v>
      </c>
      <c r="J218" s="38">
        <v>5300</v>
      </c>
      <c r="K218" s="38">
        <v>5300</v>
      </c>
      <c r="L218" s="38">
        <v>5300</v>
      </c>
      <c r="M218" s="260">
        <f>SUM(L218/K218)*100</f>
        <v>100</v>
      </c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</row>
    <row r="219" spans="1:177" ht="18.75">
      <c r="A219" s="68">
        <f t="shared" si="61"/>
        <v>22</v>
      </c>
      <c r="B219" s="42"/>
      <c r="C219" s="59"/>
      <c r="D219" s="82"/>
      <c r="E219" s="12"/>
      <c r="F219" s="12"/>
      <c r="G219" s="83"/>
      <c r="H219" s="83"/>
      <c r="I219" s="12"/>
      <c r="J219" s="83"/>
      <c r="K219" s="83"/>
      <c r="L219" s="12"/>
      <c r="M219" s="270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</row>
    <row r="220" spans="1:177" s="1" customFormat="1" ht="18.75">
      <c r="A220" s="68">
        <f t="shared" si="61"/>
        <v>23</v>
      </c>
      <c r="B220" s="116">
        <v>2</v>
      </c>
      <c r="C220" s="117" t="s">
        <v>129</v>
      </c>
      <c r="D220" s="139"/>
      <c r="E220" s="118">
        <f>SUM(E222+E229)</f>
        <v>37239</v>
      </c>
      <c r="F220" s="118">
        <f aca="true" t="shared" si="69" ref="F220:L220">SUM(F222+F229)</f>
        <v>41048</v>
      </c>
      <c r="G220" s="118">
        <f>SUM(G222+G229)</f>
        <v>44144</v>
      </c>
      <c r="H220" s="118">
        <f>SUM(H222+H229)</f>
        <v>44444</v>
      </c>
      <c r="I220" s="247">
        <f t="shared" si="69"/>
        <v>36250</v>
      </c>
      <c r="J220" s="118">
        <f t="shared" si="69"/>
        <v>47508</v>
      </c>
      <c r="K220" s="118">
        <f t="shared" si="69"/>
        <v>47024</v>
      </c>
      <c r="L220" s="118">
        <f t="shared" si="69"/>
        <v>47024</v>
      </c>
      <c r="M220" s="269">
        <f>SUM(L220/K220*100)</f>
        <v>100</v>
      </c>
      <c r="N220" s="30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</row>
    <row r="221" spans="1:177" s="16" customFormat="1" ht="18.75">
      <c r="A221" s="68">
        <f t="shared" si="61"/>
        <v>24</v>
      </c>
      <c r="B221" s="42"/>
      <c r="C221" s="100" t="s">
        <v>35</v>
      </c>
      <c r="D221" s="73"/>
      <c r="E221" s="86">
        <f>SUM(E222+E229)</f>
        <v>37239</v>
      </c>
      <c r="F221" s="86">
        <f aca="true" t="shared" si="70" ref="F221:L221">SUM(F222+F229)</f>
        <v>41048</v>
      </c>
      <c r="G221" s="86">
        <f>SUM(G222+G229)</f>
        <v>44144</v>
      </c>
      <c r="H221" s="86">
        <f>SUM(H222+H229)</f>
        <v>44444</v>
      </c>
      <c r="I221" s="258">
        <f t="shared" si="70"/>
        <v>36250</v>
      </c>
      <c r="J221" s="86">
        <f t="shared" si="70"/>
        <v>47508</v>
      </c>
      <c r="K221" s="86">
        <f t="shared" si="70"/>
        <v>47024</v>
      </c>
      <c r="L221" s="86">
        <f t="shared" si="70"/>
        <v>47024</v>
      </c>
      <c r="M221" s="266">
        <f>SUM(L221/K221*100)</f>
        <v>100</v>
      </c>
      <c r="N221" s="25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24"/>
      <c r="FQ221" s="24"/>
      <c r="FR221" s="24"/>
      <c r="FS221" s="24"/>
      <c r="FT221" s="24"/>
      <c r="FU221" s="24"/>
    </row>
    <row r="222" spans="1:177" ht="18.75">
      <c r="A222" s="68">
        <f t="shared" si="61"/>
        <v>25</v>
      </c>
      <c r="B222" s="42"/>
      <c r="C222" s="59" t="s">
        <v>130</v>
      </c>
      <c r="D222" s="82" t="s">
        <v>131</v>
      </c>
      <c r="E222" s="38">
        <f aca="true" t="shared" si="71" ref="E222:L222">SUM(E223)</f>
        <v>19655</v>
      </c>
      <c r="F222" s="38">
        <f t="shared" si="71"/>
        <v>22651</v>
      </c>
      <c r="G222" s="38">
        <f t="shared" si="71"/>
        <v>23626</v>
      </c>
      <c r="H222" s="38">
        <f t="shared" si="71"/>
        <v>23596</v>
      </c>
      <c r="I222" s="259">
        <f t="shared" si="71"/>
        <v>19040</v>
      </c>
      <c r="J222" s="38">
        <f t="shared" si="71"/>
        <v>25790</v>
      </c>
      <c r="K222" s="38">
        <f t="shared" si="71"/>
        <v>25290</v>
      </c>
      <c r="L222" s="38">
        <f t="shared" si="71"/>
        <v>25290</v>
      </c>
      <c r="M222" s="260">
        <f aca="true" t="shared" si="72" ref="M222:M227">SUM(L222/K222)*100</f>
        <v>100</v>
      </c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24"/>
      <c r="FQ222" s="24"/>
      <c r="FR222" s="24"/>
      <c r="FS222" s="24"/>
      <c r="FT222" s="24"/>
      <c r="FU222" s="24"/>
    </row>
    <row r="223" spans="1:177" ht="18.75">
      <c r="A223" s="68">
        <f t="shared" si="61"/>
        <v>26</v>
      </c>
      <c r="B223" s="42"/>
      <c r="C223" s="59" t="s">
        <v>132</v>
      </c>
      <c r="D223" s="82" t="s">
        <v>133</v>
      </c>
      <c r="E223" s="38">
        <f>SUM(E224:E227)</f>
        <v>19655</v>
      </c>
      <c r="F223" s="38">
        <f>SUM(F224:F227)</f>
        <v>22651</v>
      </c>
      <c r="G223" s="38">
        <f>SUM(G224:G226)</f>
        <v>23626</v>
      </c>
      <c r="H223" s="313">
        <f>SUM(H224:H227)</f>
        <v>23596</v>
      </c>
      <c r="I223" s="259">
        <f>SUM(I224:I226)</f>
        <v>19040</v>
      </c>
      <c r="J223" s="313">
        <f>SUM(J224:J227)</f>
        <v>25790</v>
      </c>
      <c r="K223" s="313">
        <f>SUM(K224:K227)</f>
        <v>25290</v>
      </c>
      <c r="L223" s="313">
        <f>SUM(L224:L227)</f>
        <v>25290</v>
      </c>
      <c r="M223" s="260">
        <f t="shared" si="72"/>
        <v>100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</row>
    <row r="224" spans="1:177" ht="18.75">
      <c r="A224" s="68">
        <f t="shared" si="61"/>
        <v>27</v>
      </c>
      <c r="B224" s="42"/>
      <c r="C224" s="59" t="s">
        <v>60</v>
      </c>
      <c r="D224" s="82" t="s">
        <v>134</v>
      </c>
      <c r="E224" s="38">
        <v>12536</v>
      </c>
      <c r="F224" s="38">
        <v>14235</v>
      </c>
      <c r="G224" s="38">
        <v>15345</v>
      </c>
      <c r="H224" s="38">
        <v>15345</v>
      </c>
      <c r="I224" s="259">
        <v>12000</v>
      </c>
      <c r="J224" s="313">
        <v>15593</v>
      </c>
      <c r="K224" s="38">
        <v>15593</v>
      </c>
      <c r="L224" s="38">
        <v>15593</v>
      </c>
      <c r="M224" s="260">
        <f t="shared" si="72"/>
        <v>100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24"/>
      <c r="FQ224" s="24"/>
      <c r="FR224" s="24"/>
      <c r="FS224" s="24"/>
      <c r="FT224" s="24"/>
      <c r="FU224" s="24"/>
    </row>
    <row r="225" spans="1:177" ht="18.75">
      <c r="A225" s="68">
        <f t="shared" si="61"/>
        <v>28</v>
      </c>
      <c r="B225" s="42"/>
      <c r="C225" s="59" t="s">
        <v>61</v>
      </c>
      <c r="D225" s="82" t="s">
        <v>125</v>
      </c>
      <c r="E225" s="38">
        <v>4161</v>
      </c>
      <c r="F225" s="38">
        <v>4732</v>
      </c>
      <c r="G225" s="38">
        <v>5401</v>
      </c>
      <c r="H225" s="38">
        <v>5401</v>
      </c>
      <c r="I225" s="259">
        <v>4200</v>
      </c>
      <c r="J225" s="313">
        <v>5901</v>
      </c>
      <c r="K225" s="38">
        <v>5401</v>
      </c>
      <c r="L225" s="38">
        <v>5401</v>
      </c>
      <c r="M225" s="260">
        <f t="shared" si="72"/>
        <v>100</v>
      </c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</row>
    <row r="226" spans="1:177" ht="18.75">
      <c r="A226" s="68">
        <f t="shared" si="61"/>
        <v>29</v>
      </c>
      <c r="B226" s="42"/>
      <c r="C226" s="59" t="s">
        <v>55</v>
      </c>
      <c r="D226" s="82" t="s">
        <v>76</v>
      </c>
      <c r="E226" s="38">
        <v>2696</v>
      </c>
      <c r="F226" s="38">
        <v>3482</v>
      </c>
      <c r="G226" s="38">
        <v>2880</v>
      </c>
      <c r="H226" s="38">
        <v>2100</v>
      </c>
      <c r="I226" s="259">
        <v>2840</v>
      </c>
      <c r="J226" s="313">
        <v>3480</v>
      </c>
      <c r="K226" s="38">
        <v>3480</v>
      </c>
      <c r="L226" s="38">
        <v>3480</v>
      </c>
      <c r="M226" s="260">
        <f t="shared" si="72"/>
        <v>100</v>
      </c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  <c r="FJ226" s="24"/>
      <c r="FK226" s="24"/>
      <c r="FL226" s="24"/>
      <c r="FM226" s="24"/>
      <c r="FN226" s="24"/>
      <c r="FO226" s="24"/>
      <c r="FP226" s="24"/>
      <c r="FQ226" s="24"/>
      <c r="FR226" s="24"/>
      <c r="FS226" s="24"/>
      <c r="FT226" s="24"/>
      <c r="FU226" s="24"/>
    </row>
    <row r="227" spans="1:177" ht="18.75">
      <c r="A227" s="68">
        <f t="shared" si="61"/>
        <v>30</v>
      </c>
      <c r="B227" s="42"/>
      <c r="C227" s="59" t="s">
        <v>49</v>
      </c>
      <c r="D227" s="221" t="s">
        <v>511</v>
      </c>
      <c r="E227" s="8">
        <v>262</v>
      </c>
      <c r="F227" s="8">
        <v>202</v>
      </c>
      <c r="G227" s="38"/>
      <c r="H227" s="38">
        <v>750</v>
      </c>
      <c r="I227" s="14"/>
      <c r="J227" s="313">
        <v>816</v>
      </c>
      <c r="K227" s="38">
        <v>816</v>
      </c>
      <c r="L227" s="38">
        <v>816</v>
      </c>
      <c r="M227" s="13">
        <f t="shared" si="72"/>
        <v>100</v>
      </c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</row>
    <row r="228" spans="1:177" ht="18.75">
      <c r="A228" s="68">
        <f t="shared" si="61"/>
        <v>31</v>
      </c>
      <c r="B228" s="42"/>
      <c r="C228" s="59"/>
      <c r="D228" s="82"/>
      <c r="E228" s="8"/>
      <c r="F228" s="8"/>
      <c r="G228" s="38"/>
      <c r="H228" s="38"/>
      <c r="I228" s="14"/>
      <c r="J228" s="313"/>
      <c r="K228" s="38"/>
      <c r="L228" s="38"/>
      <c r="M228" s="13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</row>
    <row r="229" spans="1:177" ht="18.75">
      <c r="A229" s="68">
        <f t="shared" si="61"/>
        <v>32</v>
      </c>
      <c r="B229" s="42"/>
      <c r="C229" s="59" t="s">
        <v>136</v>
      </c>
      <c r="D229" s="89" t="s">
        <v>137</v>
      </c>
      <c r="E229" s="38">
        <f aca="true" t="shared" si="73" ref="E229:L229">SUM(E230)</f>
        <v>17584</v>
      </c>
      <c r="F229" s="38">
        <f t="shared" si="73"/>
        <v>18397</v>
      </c>
      <c r="G229" s="38">
        <f t="shared" si="73"/>
        <v>20518</v>
      </c>
      <c r="H229" s="38">
        <f t="shared" si="73"/>
        <v>20848</v>
      </c>
      <c r="I229" s="259">
        <f t="shared" si="73"/>
        <v>17210</v>
      </c>
      <c r="J229" s="313">
        <f t="shared" si="73"/>
        <v>21718</v>
      </c>
      <c r="K229" s="38">
        <f t="shared" si="73"/>
        <v>21734</v>
      </c>
      <c r="L229" s="38">
        <f t="shared" si="73"/>
        <v>21734</v>
      </c>
      <c r="M229" s="260">
        <f aca="true" t="shared" si="74" ref="M229:M234">SUM(L229/K229)*100</f>
        <v>100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</row>
    <row r="230" spans="1:177" s="15" customFormat="1" ht="19.5" thickBot="1">
      <c r="A230" s="68">
        <f t="shared" si="61"/>
        <v>33</v>
      </c>
      <c r="B230" s="42"/>
      <c r="C230" s="59" t="s">
        <v>132</v>
      </c>
      <c r="D230" s="89" t="s">
        <v>138</v>
      </c>
      <c r="E230" s="8">
        <f>SUM(E231:E234)</f>
        <v>17584</v>
      </c>
      <c r="F230" s="8">
        <f aca="true" t="shared" si="75" ref="F230:L230">SUM(F231:F234)</f>
        <v>18397</v>
      </c>
      <c r="G230" s="38">
        <f>SUM(G231:G234)</f>
        <v>20518</v>
      </c>
      <c r="H230" s="38">
        <f>SUM(H231:H234)</f>
        <v>20848</v>
      </c>
      <c r="I230" s="14">
        <f t="shared" si="75"/>
        <v>17210</v>
      </c>
      <c r="J230" s="313">
        <f t="shared" si="75"/>
        <v>21718</v>
      </c>
      <c r="K230" s="38">
        <f t="shared" si="75"/>
        <v>21734</v>
      </c>
      <c r="L230" s="38">
        <f t="shared" si="75"/>
        <v>21734</v>
      </c>
      <c r="M230" s="260">
        <f t="shared" si="74"/>
        <v>100</v>
      </c>
      <c r="N230" s="25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</row>
    <row r="231" spans="1:177" ht="18.75">
      <c r="A231" s="68">
        <f t="shared" si="61"/>
        <v>34</v>
      </c>
      <c r="B231" s="42"/>
      <c r="C231" s="59" t="s">
        <v>60</v>
      </c>
      <c r="D231" s="82" t="s">
        <v>134</v>
      </c>
      <c r="E231" s="38">
        <v>12600</v>
      </c>
      <c r="F231" s="38">
        <v>12311</v>
      </c>
      <c r="G231" s="38">
        <v>14518</v>
      </c>
      <c r="H231" s="38">
        <v>14518</v>
      </c>
      <c r="I231" s="259">
        <v>12000</v>
      </c>
      <c r="J231" s="313">
        <v>14918</v>
      </c>
      <c r="K231" s="38">
        <v>14918</v>
      </c>
      <c r="L231" s="38">
        <v>14918</v>
      </c>
      <c r="M231" s="260">
        <f t="shared" si="74"/>
        <v>100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</row>
    <row r="232" spans="1:177" ht="18.75">
      <c r="A232" s="68">
        <f t="shared" si="61"/>
        <v>35</v>
      </c>
      <c r="B232" s="42"/>
      <c r="C232" s="59" t="s">
        <v>61</v>
      </c>
      <c r="D232" s="82" t="s">
        <v>125</v>
      </c>
      <c r="E232" s="38">
        <v>4235</v>
      </c>
      <c r="F232" s="38">
        <v>4940</v>
      </c>
      <c r="G232" s="38">
        <v>5000</v>
      </c>
      <c r="H232" s="38">
        <v>5000</v>
      </c>
      <c r="I232" s="259">
        <v>4200</v>
      </c>
      <c r="J232" s="313">
        <v>5184</v>
      </c>
      <c r="K232" s="38">
        <v>5000</v>
      </c>
      <c r="L232" s="38">
        <v>5000</v>
      </c>
      <c r="M232" s="260">
        <f t="shared" si="74"/>
        <v>100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</row>
    <row r="233" spans="1:177" ht="18.75">
      <c r="A233" s="68">
        <f aca="true" t="shared" si="76" ref="A233:A298">SUM(A232+1)</f>
        <v>36</v>
      </c>
      <c r="B233" s="42"/>
      <c r="C233" s="59" t="s">
        <v>55</v>
      </c>
      <c r="D233" s="89" t="s">
        <v>76</v>
      </c>
      <c r="E233" s="38">
        <v>749</v>
      </c>
      <c r="F233" s="38">
        <v>1146</v>
      </c>
      <c r="G233" s="38">
        <v>1000</v>
      </c>
      <c r="H233" s="38">
        <v>637</v>
      </c>
      <c r="I233" s="259">
        <v>1010</v>
      </c>
      <c r="J233" s="313">
        <v>800</v>
      </c>
      <c r="K233" s="38">
        <v>1000</v>
      </c>
      <c r="L233" s="38">
        <v>1000</v>
      </c>
      <c r="M233" s="260">
        <f t="shared" si="74"/>
        <v>100</v>
      </c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</row>
    <row r="234" spans="1:177" ht="19.5" thickBot="1">
      <c r="A234" s="90">
        <f t="shared" si="76"/>
        <v>37</v>
      </c>
      <c r="B234" s="140"/>
      <c r="C234" s="79" t="s">
        <v>170</v>
      </c>
      <c r="D234" s="411" t="s">
        <v>511</v>
      </c>
      <c r="E234" s="44"/>
      <c r="F234" s="44"/>
      <c r="G234" s="44"/>
      <c r="H234" s="44">
        <v>693</v>
      </c>
      <c r="I234" s="272"/>
      <c r="J234" s="44">
        <v>816</v>
      </c>
      <c r="K234" s="44">
        <v>816</v>
      </c>
      <c r="L234" s="44">
        <v>816</v>
      </c>
      <c r="M234" s="293">
        <f t="shared" si="74"/>
        <v>100</v>
      </c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</row>
    <row r="235" spans="1:177" ht="19.5" thickBot="1">
      <c r="A235" s="50"/>
      <c r="B235" s="115" t="s">
        <v>28</v>
      </c>
      <c r="C235" s="51" t="s">
        <v>16</v>
      </c>
      <c r="D235" s="119"/>
      <c r="E235" s="300" t="s">
        <v>399</v>
      </c>
      <c r="F235" s="384" t="s">
        <v>402</v>
      </c>
      <c r="G235" s="384" t="s">
        <v>491</v>
      </c>
      <c r="H235" s="384" t="s">
        <v>491</v>
      </c>
      <c r="I235" s="335"/>
      <c r="J235" s="386" t="s">
        <v>492</v>
      </c>
      <c r="K235" s="384" t="s">
        <v>493</v>
      </c>
      <c r="L235" s="384" t="s">
        <v>503</v>
      </c>
      <c r="M235" s="385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</row>
    <row r="236" spans="1:177" ht="18" customHeight="1">
      <c r="A236" s="52"/>
      <c r="B236" s="53" t="s">
        <v>29</v>
      </c>
      <c r="C236" s="54" t="s">
        <v>15</v>
      </c>
      <c r="D236" s="224" t="s">
        <v>17</v>
      </c>
      <c r="E236" s="55" t="s">
        <v>20</v>
      </c>
      <c r="F236" s="416" t="s">
        <v>478</v>
      </c>
      <c r="G236" s="416" t="s">
        <v>22</v>
      </c>
      <c r="H236" s="416" t="s">
        <v>490</v>
      </c>
      <c r="I236" s="422" t="s">
        <v>387</v>
      </c>
      <c r="J236" s="429" t="s">
        <v>22</v>
      </c>
      <c r="K236" s="416" t="s">
        <v>494</v>
      </c>
      <c r="L236" s="416" t="s">
        <v>22</v>
      </c>
      <c r="M236" s="420" t="s">
        <v>368</v>
      </c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</row>
    <row r="237" spans="1:177" ht="19.5" thickBot="1">
      <c r="A237" s="52"/>
      <c r="B237" s="53"/>
      <c r="C237" s="53" t="s">
        <v>14</v>
      </c>
      <c r="D237" s="120"/>
      <c r="E237" s="55" t="s">
        <v>19</v>
      </c>
      <c r="F237" s="417"/>
      <c r="G237" s="417"/>
      <c r="H237" s="417"/>
      <c r="I237" s="423"/>
      <c r="J237" s="430"/>
      <c r="K237" s="417"/>
      <c r="L237" s="417"/>
      <c r="M237" s="421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</row>
    <row r="238" spans="1:177" s="1" customFormat="1" ht="18.75">
      <c r="A238" s="91">
        <f>SUM(A234+1)</f>
        <v>38</v>
      </c>
      <c r="B238" s="101">
        <v>3</v>
      </c>
      <c r="C238" s="102" t="s">
        <v>139</v>
      </c>
      <c r="D238" s="141"/>
      <c r="E238" s="103">
        <f aca="true" t="shared" si="77" ref="E238:L240">SUM(E239)</f>
        <v>139</v>
      </c>
      <c r="F238" s="103">
        <f t="shared" si="77"/>
        <v>0</v>
      </c>
      <c r="G238" s="103">
        <f t="shared" si="77"/>
        <v>0</v>
      </c>
      <c r="H238" s="103">
        <f t="shared" si="77"/>
        <v>0</v>
      </c>
      <c r="I238" s="248">
        <f t="shared" si="77"/>
        <v>140</v>
      </c>
      <c r="J238" s="103">
        <f t="shared" si="77"/>
        <v>0</v>
      </c>
      <c r="K238" s="103">
        <f t="shared" si="77"/>
        <v>0</v>
      </c>
      <c r="L238" s="103">
        <f t="shared" si="77"/>
        <v>0</v>
      </c>
      <c r="M238" s="269"/>
      <c r="N238" s="30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</row>
    <row r="239" spans="1:177" s="16" customFormat="1" ht="18.75">
      <c r="A239" s="68">
        <f t="shared" si="76"/>
        <v>39</v>
      </c>
      <c r="B239" s="42"/>
      <c r="C239" s="100" t="s">
        <v>35</v>
      </c>
      <c r="D239" s="73"/>
      <c r="E239" s="72">
        <f t="shared" si="77"/>
        <v>139</v>
      </c>
      <c r="F239" s="72">
        <f t="shared" si="77"/>
        <v>0</v>
      </c>
      <c r="G239" s="71">
        <f t="shared" si="77"/>
        <v>0</v>
      </c>
      <c r="H239" s="71">
        <f t="shared" si="77"/>
        <v>0</v>
      </c>
      <c r="I239" s="246">
        <f t="shared" si="77"/>
        <v>140</v>
      </c>
      <c r="J239" s="71">
        <f t="shared" si="77"/>
        <v>0</v>
      </c>
      <c r="K239" s="71">
        <f t="shared" si="77"/>
        <v>0</v>
      </c>
      <c r="L239" s="72">
        <f t="shared" si="77"/>
        <v>0</v>
      </c>
      <c r="M239" s="266"/>
      <c r="N239" s="25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</row>
    <row r="240" spans="1:177" ht="18.75">
      <c r="A240" s="68">
        <f t="shared" si="76"/>
        <v>40</v>
      </c>
      <c r="B240" s="42"/>
      <c r="C240" s="59" t="s">
        <v>140</v>
      </c>
      <c r="D240" s="82" t="s">
        <v>141</v>
      </c>
      <c r="E240" s="8">
        <f t="shared" si="77"/>
        <v>139</v>
      </c>
      <c r="F240" s="8">
        <f t="shared" si="77"/>
        <v>0</v>
      </c>
      <c r="G240" s="38">
        <f t="shared" si="77"/>
        <v>0</v>
      </c>
      <c r="H240" s="38">
        <f t="shared" si="77"/>
        <v>0</v>
      </c>
      <c r="I240" s="14">
        <f t="shared" si="77"/>
        <v>140</v>
      </c>
      <c r="J240" s="38">
        <f t="shared" si="77"/>
        <v>0</v>
      </c>
      <c r="K240" s="38">
        <f t="shared" si="77"/>
        <v>0</v>
      </c>
      <c r="L240" s="8">
        <f t="shared" si="77"/>
        <v>0</v>
      </c>
      <c r="M240" s="260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</row>
    <row r="241" spans="1:177" ht="18.75">
      <c r="A241" s="68">
        <f t="shared" si="76"/>
        <v>41</v>
      </c>
      <c r="B241" s="42"/>
      <c r="C241" s="59">
        <v>632</v>
      </c>
      <c r="D241" s="82" t="s">
        <v>135</v>
      </c>
      <c r="E241" s="38">
        <v>139</v>
      </c>
      <c r="F241" s="38">
        <v>0</v>
      </c>
      <c r="G241" s="38">
        <v>0</v>
      </c>
      <c r="H241" s="38">
        <v>0</v>
      </c>
      <c r="I241" s="259">
        <v>140</v>
      </c>
      <c r="J241" s="38">
        <v>0</v>
      </c>
      <c r="K241" s="38">
        <v>0</v>
      </c>
      <c r="L241" s="38">
        <v>0</v>
      </c>
      <c r="M241" s="260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</row>
    <row r="242" spans="1:177" ht="18.75">
      <c r="A242" s="68">
        <f t="shared" si="76"/>
        <v>42</v>
      </c>
      <c r="B242" s="42"/>
      <c r="C242" s="59"/>
      <c r="D242" s="82"/>
      <c r="E242" s="38"/>
      <c r="F242" s="38"/>
      <c r="G242" s="38"/>
      <c r="H242" s="38"/>
      <c r="I242" s="259"/>
      <c r="J242" s="38"/>
      <c r="K242" s="38"/>
      <c r="L242" s="38"/>
      <c r="M242" s="268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</row>
    <row r="243" spans="1:177" s="1" customFormat="1" ht="18.75">
      <c r="A243" s="68">
        <f>SUM(A242+1)</f>
        <v>43</v>
      </c>
      <c r="B243" s="116">
        <v>4</v>
      </c>
      <c r="C243" s="117" t="s">
        <v>142</v>
      </c>
      <c r="D243" s="139"/>
      <c r="E243" s="118">
        <f aca="true" t="shared" si="78" ref="E243:L244">SUM(E244)</f>
        <v>14294</v>
      </c>
      <c r="F243" s="118">
        <f t="shared" si="78"/>
        <v>13766</v>
      </c>
      <c r="G243" s="118">
        <f t="shared" si="78"/>
        <v>12320</v>
      </c>
      <c r="H243" s="118">
        <f t="shared" si="78"/>
        <v>12320</v>
      </c>
      <c r="I243" s="118">
        <f t="shared" si="78"/>
        <v>16320</v>
      </c>
      <c r="J243" s="118">
        <f t="shared" si="78"/>
        <v>13320</v>
      </c>
      <c r="K243" s="118">
        <f t="shared" si="78"/>
        <v>13320</v>
      </c>
      <c r="L243" s="118">
        <f t="shared" si="78"/>
        <v>13320</v>
      </c>
      <c r="M243" s="269">
        <f>SUM(L243/K243*100)</f>
        <v>100</v>
      </c>
      <c r="N243" s="30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</row>
    <row r="244" spans="1:177" s="16" customFormat="1" ht="18.75">
      <c r="A244" s="68">
        <f>SUM(A243+1)</f>
        <v>44</v>
      </c>
      <c r="B244" s="42"/>
      <c r="C244" s="100" t="s">
        <v>35</v>
      </c>
      <c r="D244" s="73"/>
      <c r="E244" s="88">
        <f t="shared" si="78"/>
        <v>14294</v>
      </c>
      <c r="F244" s="88">
        <f t="shared" si="78"/>
        <v>13766</v>
      </c>
      <c r="G244" s="88">
        <f t="shared" si="78"/>
        <v>12320</v>
      </c>
      <c r="H244" s="88">
        <f t="shared" si="78"/>
        <v>12320</v>
      </c>
      <c r="I244" s="88">
        <f t="shared" si="78"/>
        <v>16320</v>
      </c>
      <c r="J244" s="88">
        <f t="shared" si="78"/>
        <v>13320</v>
      </c>
      <c r="K244" s="88">
        <f t="shared" si="78"/>
        <v>13320</v>
      </c>
      <c r="L244" s="88">
        <f t="shared" si="78"/>
        <v>13320</v>
      </c>
      <c r="M244" s="266">
        <f>SUM(L244/K244*100)</f>
        <v>100</v>
      </c>
      <c r="N244" s="25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</row>
    <row r="245" spans="1:177" ht="18.75">
      <c r="A245" s="68">
        <f t="shared" si="76"/>
        <v>45</v>
      </c>
      <c r="B245" s="42"/>
      <c r="C245" s="104" t="s">
        <v>143</v>
      </c>
      <c r="D245" s="82" t="s">
        <v>144</v>
      </c>
      <c r="E245" s="38">
        <f>SUM(E246:E248)</f>
        <v>14294</v>
      </c>
      <c r="F245" s="38">
        <f aca="true" t="shared" si="79" ref="F245:L245">SUM(F246:F248)</f>
        <v>13766</v>
      </c>
      <c r="G245" s="38">
        <f>SUM(G246:G248)</f>
        <v>12320</v>
      </c>
      <c r="H245" s="38">
        <f>SUM(H246:H248)</f>
        <v>12320</v>
      </c>
      <c r="I245" s="38">
        <f t="shared" si="79"/>
        <v>16320</v>
      </c>
      <c r="J245" s="38">
        <f t="shared" si="79"/>
        <v>13320</v>
      </c>
      <c r="K245" s="38">
        <f t="shared" si="79"/>
        <v>13320</v>
      </c>
      <c r="L245" s="38">
        <f t="shared" si="79"/>
        <v>13320</v>
      </c>
      <c r="M245" s="260">
        <f>SUM(L245/K245)*100</f>
        <v>100</v>
      </c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</row>
    <row r="246" spans="1:177" ht="18.75">
      <c r="A246" s="68">
        <f t="shared" si="76"/>
        <v>46</v>
      </c>
      <c r="B246" s="42"/>
      <c r="C246" s="59" t="s">
        <v>49</v>
      </c>
      <c r="D246" s="82" t="s">
        <v>145</v>
      </c>
      <c r="E246" s="38">
        <v>3320</v>
      </c>
      <c r="F246" s="38">
        <v>3320</v>
      </c>
      <c r="G246" s="38">
        <v>3320</v>
      </c>
      <c r="H246" s="38">
        <v>3320</v>
      </c>
      <c r="I246" s="38">
        <v>3320</v>
      </c>
      <c r="J246" s="38">
        <v>3320</v>
      </c>
      <c r="K246" s="38">
        <v>3320</v>
      </c>
      <c r="L246" s="38">
        <v>3320</v>
      </c>
      <c r="M246" s="260">
        <f>SUM(L246/K246)*100</f>
        <v>100</v>
      </c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</row>
    <row r="247" spans="1:177" ht="18.75">
      <c r="A247" s="68">
        <f t="shared" si="76"/>
        <v>47</v>
      </c>
      <c r="B247" s="8"/>
      <c r="C247" s="59" t="s">
        <v>146</v>
      </c>
      <c r="D247" s="107" t="s">
        <v>147</v>
      </c>
      <c r="E247" s="45">
        <v>9597</v>
      </c>
      <c r="F247" s="45">
        <v>8737</v>
      </c>
      <c r="G247" s="43">
        <v>7000</v>
      </c>
      <c r="H247" s="43">
        <v>7000</v>
      </c>
      <c r="I247" s="45">
        <v>11000</v>
      </c>
      <c r="J247" s="43">
        <v>7000</v>
      </c>
      <c r="K247" s="43">
        <v>7000</v>
      </c>
      <c r="L247" s="43">
        <v>7000</v>
      </c>
      <c r="M247" s="260">
        <f>SUM(L247/K247)*100</f>
        <v>100</v>
      </c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</row>
    <row r="248" spans="1:177" ht="18.75">
      <c r="A248" s="68">
        <f t="shared" si="76"/>
        <v>48</v>
      </c>
      <c r="B248" s="42"/>
      <c r="C248" s="59" t="s">
        <v>146</v>
      </c>
      <c r="D248" s="82" t="s">
        <v>148</v>
      </c>
      <c r="E248" s="38">
        <v>1377</v>
      </c>
      <c r="F248" s="38">
        <v>1709</v>
      </c>
      <c r="G248" s="38">
        <v>2000</v>
      </c>
      <c r="H248" s="38">
        <v>2000</v>
      </c>
      <c r="I248" s="38">
        <v>2000</v>
      </c>
      <c r="J248" s="38">
        <v>3000</v>
      </c>
      <c r="K248" s="38">
        <v>3000</v>
      </c>
      <c r="L248" s="38">
        <v>3000</v>
      </c>
      <c r="M248" s="260">
        <f>SUM(L248/K248)*100</f>
        <v>100</v>
      </c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</row>
    <row r="249" spans="1:177" ht="18.75">
      <c r="A249" s="68">
        <f t="shared" si="76"/>
        <v>49</v>
      </c>
      <c r="B249" s="42"/>
      <c r="C249" s="59"/>
      <c r="D249" s="82"/>
      <c r="E249" s="38"/>
      <c r="F249" s="38"/>
      <c r="G249" s="38"/>
      <c r="H249" s="38"/>
      <c r="I249" s="38"/>
      <c r="J249" s="38"/>
      <c r="K249" s="38"/>
      <c r="L249" s="38"/>
      <c r="M249" s="268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</row>
    <row r="250" spans="1:177" s="1" customFormat="1" ht="18.75">
      <c r="A250" s="68">
        <f t="shared" si="76"/>
        <v>50</v>
      </c>
      <c r="B250" s="116">
        <v>5</v>
      </c>
      <c r="C250" s="117" t="s">
        <v>149</v>
      </c>
      <c r="D250" s="139"/>
      <c r="E250" s="118">
        <f>SUM(E251+E252)</f>
        <v>24269</v>
      </c>
      <c r="F250" s="118">
        <f aca="true" t="shared" si="80" ref="F250:L250">SUM(F251+F252)</f>
        <v>24948</v>
      </c>
      <c r="G250" s="118">
        <f>SUM(G251+G252)</f>
        <v>34245</v>
      </c>
      <c r="H250" s="118">
        <f>SUM(H251+H252)</f>
        <v>34245</v>
      </c>
      <c r="I250" s="118">
        <f t="shared" si="80"/>
        <v>27675</v>
      </c>
      <c r="J250" s="118">
        <f t="shared" si="80"/>
        <v>30507</v>
      </c>
      <c r="K250" s="118">
        <f t="shared" si="80"/>
        <v>35691</v>
      </c>
      <c r="L250" s="118">
        <f t="shared" si="80"/>
        <v>34691</v>
      </c>
      <c r="M250" s="269">
        <f>SUM(L250/K250*100)</f>
        <v>97.19817320893223</v>
      </c>
      <c r="N250" s="30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</row>
    <row r="251" spans="1:177" s="16" customFormat="1" ht="18.75">
      <c r="A251" s="68">
        <f t="shared" si="76"/>
        <v>51</v>
      </c>
      <c r="B251" s="42"/>
      <c r="C251" s="100" t="s">
        <v>35</v>
      </c>
      <c r="D251" s="73"/>
      <c r="E251" s="88">
        <f>SUM(E253)</f>
        <v>24269</v>
      </c>
      <c r="F251" s="88">
        <f aca="true" t="shared" si="81" ref="F251:L251">SUM(F253)</f>
        <v>24948</v>
      </c>
      <c r="G251" s="88">
        <f>SUM(G253)</f>
        <v>34245</v>
      </c>
      <c r="H251" s="88">
        <f>SUM(H253)</f>
        <v>34245</v>
      </c>
      <c r="I251" s="88">
        <f t="shared" si="81"/>
        <v>27675</v>
      </c>
      <c r="J251" s="88">
        <f t="shared" si="81"/>
        <v>30507</v>
      </c>
      <c r="K251" s="88">
        <f t="shared" si="81"/>
        <v>35691</v>
      </c>
      <c r="L251" s="88">
        <f t="shared" si="81"/>
        <v>34691</v>
      </c>
      <c r="M251" s="266">
        <f>SUM(L251/K251*100)</f>
        <v>97.19817320893223</v>
      </c>
      <c r="N251" s="25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</row>
    <row r="252" spans="1:177" s="16" customFormat="1" ht="18.75">
      <c r="A252" s="68">
        <f t="shared" si="76"/>
        <v>52</v>
      </c>
      <c r="B252" s="42"/>
      <c r="C252" s="100" t="s">
        <v>78</v>
      </c>
      <c r="D252" s="73"/>
      <c r="E252" s="88">
        <f>SUM(E260)</f>
        <v>0</v>
      </c>
      <c r="F252" s="88">
        <v>0</v>
      </c>
      <c r="G252" s="88">
        <f>SUM(G260)</f>
        <v>0</v>
      </c>
      <c r="H252" s="88"/>
      <c r="I252" s="88">
        <f>SUM(I260)</f>
        <v>0</v>
      </c>
      <c r="J252" s="88"/>
      <c r="K252" s="88"/>
      <c r="L252" s="88"/>
      <c r="M252" s="266"/>
      <c r="N252" s="25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</row>
    <row r="253" spans="1:177" ht="18.75">
      <c r="A253" s="68">
        <f t="shared" si="76"/>
        <v>53</v>
      </c>
      <c r="B253" s="42"/>
      <c r="C253" s="59" t="s">
        <v>6</v>
      </c>
      <c r="D253" s="82" t="s">
        <v>150</v>
      </c>
      <c r="E253" s="38">
        <f>SUM(E254:E260)</f>
        <v>24269</v>
      </c>
      <c r="F253" s="38">
        <f aca="true" t="shared" si="82" ref="F253:L253">SUM(F254:F260)</f>
        <v>24948</v>
      </c>
      <c r="G253" s="38">
        <f>SUM(G254:G260)</f>
        <v>34245</v>
      </c>
      <c r="H253" s="38">
        <f>SUM(H254:H260)</f>
        <v>34245</v>
      </c>
      <c r="I253" s="38">
        <f t="shared" si="82"/>
        <v>27675</v>
      </c>
      <c r="J253" s="38">
        <f t="shared" si="82"/>
        <v>30507</v>
      </c>
      <c r="K253" s="38">
        <f t="shared" si="82"/>
        <v>35691</v>
      </c>
      <c r="L253" s="38">
        <f t="shared" si="82"/>
        <v>34691</v>
      </c>
      <c r="M253" s="260">
        <f aca="true" t="shared" si="83" ref="M253:M260">SUM(L253/K253)*100</f>
        <v>97.19817320893223</v>
      </c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</row>
    <row r="254" spans="1:177" ht="18.75">
      <c r="A254" s="68">
        <f t="shared" si="76"/>
        <v>54</v>
      </c>
      <c r="B254" s="42"/>
      <c r="C254" s="59" t="s">
        <v>60</v>
      </c>
      <c r="D254" s="82" t="s">
        <v>134</v>
      </c>
      <c r="E254" s="38">
        <v>11664</v>
      </c>
      <c r="F254" s="38">
        <v>11018</v>
      </c>
      <c r="G254" s="38">
        <v>12903</v>
      </c>
      <c r="H254" s="38">
        <v>12903</v>
      </c>
      <c r="I254" s="38">
        <v>11000</v>
      </c>
      <c r="J254" s="313">
        <v>14833</v>
      </c>
      <c r="K254" s="38">
        <v>14833</v>
      </c>
      <c r="L254" s="38">
        <v>14833</v>
      </c>
      <c r="M254" s="260">
        <f t="shared" si="83"/>
        <v>100</v>
      </c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</row>
    <row r="255" spans="1:177" ht="18.75">
      <c r="A255" s="68">
        <f t="shared" si="76"/>
        <v>55</v>
      </c>
      <c r="B255" s="42"/>
      <c r="C255" s="59" t="s">
        <v>61</v>
      </c>
      <c r="D255" s="82" t="s">
        <v>125</v>
      </c>
      <c r="E255" s="38">
        <v>3414</v>
      </c>
      <c r="F255" s="38">
        <v>3349</v>
      </c>
      <c r="G255" s="38">
        <v>4542</v>
      </c>
      <c r="H255" s="38">
        <v>4542</v>
      </c>
      <c r="I255" s="38">
        <v>3675</v>
      </c>
      <c r="J255" s="313">
        <v>4542</v>
      </c>
      <c r="K255" s="38">
        <v>4542</v>
      </c>
      <c r="L255" s="38">
        <v>4542</v>
      </c>
      <c r="M255" s="260">
        <f t="shared" si="83"/>
        <v>100</v>
      </c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</row>
    <row r="256" spans="1:177" ht="18.75">
      <c r="A256" s="68">
        <f t="shared" si="76"/>
        <v>56</v>
      </c>
      <c r="B256" s="42"/>
      <c r="C256" s="59" t="s">
        <v>55</v>
      </c>
      <c r="D256" s="82" t="s">
        <v>76</v>
      </c>
      <c r="E256" s="38">
        <v>4325</v>
      </c>
      <c r="F256" s="38">
        <v>7564</v>
      </c>
      <c r="G256" s="38">
        <v>8300</v>
      </c>
      <c r="H256" s="38">
        <v>7490</v>
      </c>
      <c r="I256" s="38">
        <v>5000</v>
      </c>
      <c r="J256" s="313">
        <v>6000</v>
      </c>
      <c r="K256" s="38">
        <v>6000</v>
      </c>
      <c r="L256" s="38">
        <v>6000</v>
      </c>
      <c r="M256" s="260">
        <f t="shared" si="83"/>
        <v>100</v>
      </c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24"/>
      <c r="FQ256" s="24"/>
      <c r="FR256" s="24"/>
      <c r="FS256" s="24"/>
      <c r="FT256" s="24"/>
      <c r="FU256" s="24"/>
    </row>
    <row r="257" spans="1:177" ht="18.75">
      <c r="A257" s="68">
        <f t="shared" si="76"/>
        <v>57</v>
      </c>
      <c r="B257" s="42"/>
      <c r="C257" s="59" t="s">
        <v>151</v>
      </c>
      <c r="D257" s="82" t="s">
        <v>152</v>
      </c>
      <c r="E257" s="38">
        <v>2601</v>
      </c>
      <c r="F257" s="38">
        <v>1589</v>
      </c>
      <c r="G257" s="38">
        <v>5000</v>
      </c>
      <c r="H257" s="38">
        <v>5300</v>
      </c>
      <c r="I257" s="38">
        <v>5000</v>
      </c>
      <c r="J257" s="313">
        <v>2000</v>
      </c>
      <c r="K257" s="38">
        <v>6000</v>
      </c>
      <c r="L257" s="38">
        <v>5000</v>
      </c>
      <c r="M257" s="260">
        <f t="shared" si="83"/>
        <v>83.33333333333334</v>
      </c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</row>
    <row r="258" spans="1:177" ht="18.75">
      <c r="A258" s="68">
        <f t="shared" si="76"/>
        <v>58</v>
      </c>
      <c r="B258" s="42"/>
      <c r="C258" s="59" t="s">
        <v>146</v>
      </c>
      <c r="D258" s="89" t="s">
        <v>153</v>
      </c>
      <c r="E258" s="38">
        <v>1565</v>
      </c>
      <c r="F258" s="38">
        <v>1178</v>
      </c>
      <c r="G258" s="38">
        <v>500</v>
      </c>
      <c r="H258" s="38">
        <v>500</v>
      </c>
      <c r="I258" s="38">
        <v>500</v>
      </c>
      <c r="J258" s="313">
        <v>816</v>
      </c>
      <c r="K258" s="38">
        <v>500</v>
      </c>
      <c r="L258" s="38">
        <v>500</v>
      </c>
      <c r="M258" s="260">
        <f t="shared" si="83"/>
        <v>100</v>
      </c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  <c r="FJ258" s="24"/>
      <c r="FK258" s="24"/>
      <c r="FL258" s="24"/>
      <c r="FM258" s="24"/>
      <c r="FN258" s="24"/>
      <c r="FO258" s="24"/>
      <c r="FP258" s="24"/>
      <c r="FQ258" s="24"/>
      <c r="FR258" s="24"/>
      <c r="FS258" s="24"/>
      <c r="FT258" s="24"/>
      <c r="FU258" s="24"/>
    </row>
    <row r="259" spans="1:177" ht="18.75">
      <c r="A259" s="68">
        <f t="shared" si="76"/>
        <v>59</v>
      </c>
      <c r="B259" s="42"/>
      <c r="C259" s="59" t="s">
        <v>151</v>
      </c>
      <c r="D259" s="82" t="s">
        <v>154</v>
      </c>
      <c r="E259" s="8">
        <v>700</v>
      </c>
      <c r="F259" s="8">
        <v>0</v>
      </c>
      <c r="G259" s="38">
        <v>3000</v>
      </c>
      <c r="H259" s="38">
        <v>3000</v>
      </c>
      <c r="I259" s="8">
        <v>2500</v>
      </c>
      <c r="J259" s="38">
        <v>1500</v>
      </c>
      <c r="K259" s="38">
        <v>3000</v>
      </c>
      <c r="L259" s="38">
        <v>3000</v>
      </c>
      <c r="M259" s="260">
        <f t="shared" si="83"/>
        <v>100</v>
      </c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  <c r="FJ259" s="24"/>
      <c r="FK259" s="24"/>
      <c r="FL259" s="24"/>
      <c r="FM259" s="24"/>
      <c r="FN259" s="24"/>
      <c r="FO259" s="24"/>
      <c r="FP259" s="24"/>
      <c r="FQ259" s="24"/>
      <c r="FR259" s="24"/>
      <c r="FS259" s="24"/>
      <c r="FT259" s="24"/>
      <c r="FU259" s="24"/>
    </row>
    <row r="260" spans="1:177" ht="18.75">
      <c r="A260" s="68">
        <f t="shared" si="76"/>
        <v>60</v>
      </c>
      <c r="B260" s="42"/>
      <c r="C260" s="59" t="s">
        <v>170</v>
      </c>
      <c r="D260" s="221" t="s">
        <v>511</v>
      </c>
      <c r="E260" s="8" t="s">
        <v>9</v>
      </c>
      <c r="F260" s="8">
        <v>250</v>
      </c>
      <c r="G260" s="38" t="s">
        <v>9</v>
      </c>
      <c r="H260" s="38">
        <v>510</v>
      </c>
      <c r="I260" s="8" t="s">
        <v>9</v>
      </c>
      <c r="J260" s="313">
        <v>816</v>
      </c>
      <c r="K260" s="38">
        <v>816</v>
      </c>
      <c r="L260" s="38">
        <v>816</v>
      </c>
      <c r="M260" s="13">
        <f t="shared" si="83"/>
        <v>100</v>
      </c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24"/>
      <c r="FQ260" s="24"/>
      <c r="FR260" s="24"/>
      <c r="FS260" s="24"/>
      <c r="FT260" s="24"/>
      <c r="FU260" s="24"/>
    </row>
    <row r="261" spans="1:177" s="1" customFormat="1" ht="18.75">
      <c r="A261" s="68">
        <f t="shared" si="76"/>
        <v>61</v>
      </c>
      <c r="B261" s="116">
        <v>6</v>
      </c>
      <c r="C261" s="117" t="s">
        <v>155</v>
      </c>
      <c r="D261" s="139"/>
      <c r="E261" s="118">
        <f>SUM(E262+E263)</f>
        <v>74811</v>
      </c>
      <c r="F261" s="118">
        <f aca="true" t="shared" si="84" ref="F261:L261">SUM(F262+F263)</f>
        <v>76846</v>
      </c>
      <c r="G261" s="118">
        <f>SUM(G262+G263)</f>
        <v>79753</v>
      </c>
      <c r="H261" s="118">
        <f>SUM(H262+H263)</f>
        <v>80503</v>
      </c>
      <c r="I261" s="118">
        <f t="shared" si="84"/>
        <v>81582</v>
      </c>
      <c r="J261" s="118">
        <f t="shared" si="84"/>
        <v>84349</v>
      </c>
      <c r="K261" s="118">
        <f t="shared" si="84"/>
        <v>84349</v>
      </c>
      <c r="L261" s="118">
        <f t="shared" si="84"/>
        <v>84349</v>
      </c>
      <c r="M261" s="269">
        <f>SUM(L261/K261*100)</f>
        <v>100</v>
      </c>
      <c r="N261" s="30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</row>
    <row r="262" spans="1:177" s="16" customFormat="1" ht="18.75">
      <c r="A262" s="68">
        <f t="shared" si="76"/>
        <v>62</v>
      </c>
      <c r="B262" s="42"/>
      <c r="C262" s="100" t="s">
        <v>35</v>
      </c>
      <c r="D262" s="73"/>
      <c r="E262" s="88">
        <f>SUM(E264+E268+E286+E280-E284)</f>
        <v>73851</v>
      </c>
      <c r="F262" s="88">
        <f>SUM(F264+F268+F286+F280-F284)</f>
        <v>76846</v>
      </c>
      <c r="G262" s="88">
        <f aca="true" t="shared" si="85" ref="G262:L262">SUM(G264+G268+G286+G280)</f>
        <v>79753</v>
      </c>
      <c r="H262" s="88">
        <f t="shared" si="85"/>
        <v>80503</v>
      </c>
      <c r="I262" s="88">
        <f t="shared" si="85"/>
        <v>81582</v>
      </c>
      <c r="J262" s="88">
        <f t="shared" si="85"/>
        <v>84349</v>
      </c>
      <c r="K262" s="88">
        <f t="shared" si="85"/>
        <v>84349</v>
      </c>
      <c r="L262" s="88">
        <f t="shared" si="85"/>
        <v>84349</v>
      </c>
      <c r="M262" s="266">
        <f>SUM(L262/K262*100)</f>
        <v>100</v>
      </c>
      <c r="N262" s="25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</row>
    <row r="263" spans="1:177" s="16" customFormat="1" ht="18.75">
      <c r="A263" s="68">
        <f t="shared" si="76"/>
        <v>63</v>
      </c>
      <c r="B263" s="42"/>
      <c r="C263" s="100" t="s">
        <v>78</v>
      </c>
      <c r="D263" s="73"/>
      <c r="E263" s="88">
        <f>SUM(E284)</f>
        <v>960</v>
      </c>
      <c r="F263" s="88">
        <f>SUM(F284)</f>
        <v>0</v>
      </c>
      <c r="G263" s="88">
        <f aca="true" t="shared" si="86" ref="G263:L263">SUM(G285)</f>
        <v>0</v>
      </c>
      <c r="H263" s="88">
        <f t="shared" si="86"/>
        <v>0</v>
      </c>
      <c r="I263" s="88">
        <f t="shared" si="86"/>
        <v>0</v>
      </c>
      <c r="J263" s="88">
        <f t="shared" si="86"/>
        <v>0</v>
      </c>
      <c r="K263" s="88">
        <f t="shared" si="86"/>
        <v>0</v>
      </c>
      <c r="L263" s="88">
        <f t="shared" si="86"/>
        <v>0</v>
      </c>
      <c r="M263" s="266"/>
      <c r="N263" s="25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</row>
    <row r="264" spans="1:177" ht="18.75">
      <c r="A264" s="68">
        <f t="shared" si="76"/>
        <v>64</v>
      </c>
      <c r="B264" s="42"/>
      <c r="C264" s="59" t="s">
        <v>130</v>
      </c>
      <c r="D264" s="82" t="s">
        <v>156</v>
      </c>
      <c r="E264" s="8">
        <f>SUM(E266)</f>
        <v>40133</v>
      </c>
      <c r="F264" s="8">
        <f aca="true" t="shared" si="87" ref="F264:L264">SUM(F266)</f>
        <v>40133</v>
      </c>
      <c r="G264" s="38">
        <f>SUM(G266)</f>
        <v>40140</v>
      </c>
      <c r="H264" s="38">
        <f>SUM(H266)</f>
        <v>40140</v>
      </c>
      <c r="I264" s="8">
        <f t="shared" si="87"/>
        <v>40140</v>
      </c>
      <c r="J264" s="38">
        <f t="shared" si="87"/>
        <v>43920</v>
      </c>
      <c r="K264" s="38">
        <f t="shared" si="87"/>
        <v>43920</v>
      </c>
      <c r="L264" s="38">
        <f t="shared" si="87"/>
        <v>43920</v>
      </c>
      <c r="M264" s="260">
        <f>SUM(L264/K264)*100</f>
        <v>100</v>
      </c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</row>
    <row r="265" spans="1:177" ht="18.75">
      <c r="A265" s="68">
        <f t="shared" si="76"/>
        <v>65</v>
      </c>
      <c r="B265" s="42"/>
      <c r="C265" s="59" t="s">
        <v>5</v>
      </c>
      <c r="D265" s="82" t="s">
        <v>235</v>
      </c>
      <c r="E265" s="8"/>
      <c r="F265" s="8"/>
      <c r="G265" s="38"/>
      <c r="H265" s="38"/>
      <c r="I265" s="8"/>
      <c r="J265" s="38"/>
      <c r="K265" s="38"/>
      <c r="L265" s="38"/>
      <c r="M265" s="13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</row>
    <row r="266" spans="1:177" s="6" customFormat="1" ht="18.75">
      <c r="A266" s="68">
        <f t="shared" si="76"/>
        <v>66</v>
      </c>
      <c r="B266" s="42"/>
      <c r="C266" s="59" t="s">
        <v>31</v>
      </c>
      <c r="D266" s="82" t="s">
        <v>355</v>
      </c>
      <c r="E266" s="8">
        <v>40133</v>
      </c>
      <c r="F266" s="8">
        <v>40133</v>
      </c>
      <c r="G266" s="38">
        <v>40140</v>
      </c>
      <c r="H266" s="38">
        <v>40140</v>
      </c>
      <c r="I266" s="8">
        <v>40140</v>
      </c>
      <c r="J266" s="38">
        <v>43920</v>
      </c>
      <c r="K266" s="38">
        <v>43920</v>
      </c>
      <c r="L266" s="38">
        <v>43920</v>
      </c>
      <c r="M266" s="260">
        <f>SUM(L266/K266)*100</f>
        <v>100</v>
      </c>
      <c r="N266" s="25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</row>
    <row r="267" spans="1:177" ht="18.75">
      <c r="A267" s="68">
        <f t="shared" si="76"/>
        <v>67</v>
      </c>
      <c r="B267" s="42"/>
      <c r="C267" s="59"/>
      <c r="D267" s="82"/>
      <c r="E267" s="38"/>
      <c r="F267" s="38"/>
      <c r="G267" s="38"/>
      <c r="H267" s="38"/>
      <c r="I267" s="38"/>
      <c r="J267" s="38"/>
      <c r="K267" s="38"/>
      <c r="L267" s="38"/>
      <c r="M267" s="268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</row>
    <row r="268" spans="1:177" ht="18.75">
      <c r="A268" s="68">
        <f t="shared" si="76"/>
        <v>68</v>
      </c>
      <c r="B268" s="42"/>
      <c r="C268" s="59" t="s">
        <v>136</v>
      </c>
      <c r="D268" s="82" t="s">
        <v>423</v>
      </c>
      <c r="E268" s="14">
        <f>SUM(E269+E277)</f>
        <v>32853</v>
      </c>
      <c r="F268" s="14">
        <f aca="true" t="shared" si="88" ref="F268:L268">SUM(F269+F277)</f>
        <v>35551</v>
      </c>
      <c r="G268" s="259">
        <f>SUM(G269+G277)</f>
        <v>37073</v>
      </c>
      <c r="H268" s="259">
        <f>SUM(H269+H277)</f>
        <v>37823</v>
      </c>
      <c r="I268" s="14">
        <f t="shared" si="88"/>
        <v>40192</v>
      </c>
      <c r="J268" s="403">
        <f t="shared" si="88"/>
        <v>37889</v>
      </c>
      <c r="K268" s="259">
        <f t="shared" si="88"/>
        <v>37889</v>
      </c>
      <c r="L268" s="259">
        <f t="shared" si="88"/>
        <v>37889</v>
      </c>
      <c r="M268" s="260">
        <f aca="true" t="shared" si="89" ref="M268:M273">SUM(L268/K268)*100</f>
        <v>100</v>
      </c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</row>
    <row r="269" spans="1:177" ht="18.75">
      <c r="A269" s="68">
        <f t="shared" si="76"/>
        <v>69</v>
      </c>
      <c r="B269" s="42"/>
      <c r="C269" s="59" t="s">
        <v>5</v>
      </c>
      <c r="D269" s="82" t="s">
        <v>235</v>
      </c>
      <c r="E269" s="8">
        <f>SUM(E270:E273)</f>
        <v>26684</v>
      </c>
      <c r="F269" s="8">
        <f aca="true" t="shared" si="90" ref="F269:L269">SUM(F270:F273)</f>
        <v>28668</v>
      </c>
      <c r="G269" s="38">
        <f>SUM(G270:G273)</f>
        <v>30953</v>
      </c>
      <c r="H269" s="38">
        <f>SUM(H270:H273)</f>
        <v>31703</v>
      </c>
      <c r="I269" s="8">
        <f t="shared" si="90"/>
        <v>34072</v>
      </c>
      <c r="J269" s="313">
        <f t="shared" si="90"/>
        <v>31769</v>
      </c>
      <c r="K269" s="38">
        <f t="shared" si="90"/>
        <v>31769</v>
      </c>
      <c r="L269" s="38">
        <f t="shared" si="90"/>
        <v>31769</v>
      </c>
      <c r="M269" s="260">
        <f t="shared" si="89"/>
        <v>100</v>
      </c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</row>
    <row r="270" spans="1:177" ht="18.75">
      <c r="A270" s="68">
        <f t="shared" si="76"/>
        <v>70</v>
      </c>
      <c r="B270" s="42"/>
      <c r="C270" s="59" t="s">
        <v>60</v>
      </c>
      <c r="D270" s="82" t="s">
        <v>134</v>
      </c>
      <c r="E270" s="8">
        <v>13390</v>
      </c>
      <c r="F270" s="8">
        <v>14497</v>
      </c>
      <c r="G270" s="38">
        <v>16977</v>
      </c>
      <c r="H270" s="38">
        <v>16977</v>
      </c>
      <c r="I270" s="8">
        <v>13400</v>
      </c>
      <c r="J270" s="313">
        <v>16977</v>
      </c>
      <c r="K270" s="38">
        <v>16977</v>
      </c>
      <c r="L270" s="38">
        <v>16977</v>
      </c>
      <c r="M270" s="260">
        <f t="shared" si="89"/>
        <v>100</v>
      </c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</row>
    <row r="271" spans="1:177" ht="18.75">
      <c r="A271" s="68">
        <f t="shared" si="76"/>
        <v>71</v>
      </c>
      <c r="B271" s="42"/>
      <c r="C271" s="59" t="s">
        <v>61</v>
      </c>
      <c r="D271" s="82" t="s">
        <v>125</v>
      </c>
      <c r="E271" s="8">
        <v>5218</v>
      </c>
      <c r="F271" s="8">
        <v>5562</v>
      </c>
      <c r="G271" s="38">
        <v>5976</v>
      </c>
      <c r="H271" s="38">
        <v>5976</v>
      </c>
      <c r="I271" s="8">
        <v>4672</v>
      </c>
      <c r="J271" s="313">
        <v>5976</v>
      </c>
      <c r="K271" s="38">
        <v>5976</v>
      </c>
      <c r="L271" s="38">
        <v>5976</v>
      </c>
      <c r="M271" s="260">
        <f t="shared" si="89"/>
        <v>100</v>
      </c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</row>
    <row r="272" spans="1:177" ht="18.75">
      <c r="A272" s="68">
        <f>SUM(A270+1)</f>
        <v>71</v>
      </c>
      <c r="B272" s="42"/>
      <c r="C272" s="59" t="s">
        <v>55</v>
      </c>
      <c r="D272" s="82" t="s">
        <v>76</v>
      </c>
      <c r="E272" s="8">
        <v>8076</v>
      </c>
      <c r="F272" s="8">
        <v>8609</v>
      </c>
      <c r="G272" s="38">
        <v>8000</v>
      </c>
      <c r="H272" s="38">
        <v>8000</v>
      </c>
      <c r="I272" s="8">
        <v>8000</v>
      </c>
      <c r="J272" s="313">
        <v>8000</v>
      </c>
      <c r="K272" s="38">
        <v>8000</v>
      </c>
      <c r="L272" s="38">
        <v>8000</v>
      </c>
      <c r="M272" s="260">
        <f t="shared" si="89"/>
        <v>100</v>
      </c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</row>
    <row r="273" spans="1:177" ht="19.5" thickBot="1">
      <c r="A273" s="68">
        <f>SUM(A271+1)</f>
        <v>72</v>
      </c>
      <c r="B273" s="93"/>
      <c r="C273" s="79" t="s">
        <v>170</v>
      </c>
      <c r="D273" s="411" t="s">
        <v>511</v>
      </c>
      <c r="E273" s="11">
        <v>0</v>
      </c>
      <c r="F273" s="11">
        <v>0</v>
      </c>
      <c r="G273" s="44">
        <v>0</v>
      </c>
      <c r="H273" s="44">
        <v>750</v>
      </c>
      <c r="I273" s="11">
        <v>8000</v>
      </c>
      <c r="J273" s="314">
        <v>816</v>
      </c>
      <c r="K273" s="44">
        <v>816</v>
      </c>
      <c r="L273" s="44">
        <v>816</v>
      </c>
      <c r="M273" s="260">
        <f t="shared" si="89"/>
        <v>100</v>
      </c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</row>
    <row r="274" spans="1:177" ht="19.5" thickBot="1">
      <c r="A274" s="68">
        <f t="shared" si="76"/>
        <v>73</v>
      </c>
      <c r="B274" s="115" t="s">
        <v>28</v>
      </c>
      <c r="C274" s="51" t="s">
        <v>16</v>
      </c>
      <c r="D274" s="119"/>
      <c r="E274" s="300" t="s">
        <v>399</v>
      </c>
      <c r="F274" s="384" t="s">
        <v>402</v>
      </c>
      <c r="G274" s="384" t="s">
        <v>491</v>
      </c>
      <c r="H274" s="384" t="s">
        <v>491</v>
      </c>
      <c r="I274" s="335"/>
      <c r="J274" s="386" t="s">
        <v>492</v>
      </c>
      <c r="K274" s="384" t="s">
        <v>493</v>
      </c>
      <c r="L274" s="384" t="s">
        <v>503</v>
      </c>
      <c r="M274" s="385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</row>
    <row r="275" spans="1:177" ht="18" customHeight="1">
      <c r="A275" s="68">
        <f t="shared" si="76"/>
        <v>74</v>
      </c>
      <c r="B275" s="53" t="s">
        <v>29</v>
      </c>
      <c r="C275" s="54" t="s">
        <v>15</v>
      </c>
      <c r="D275" s="224" t="s">
        <v>17</v>
      </c>
      <c r="E275" s="55" t="s">
        <v>20</v>
      </c>
      <c r="F275" s="416" t="s">
        <v>478</v>
      </c>
      <c r="G275" s="416" t="s">
        <v>22</v>
      </c>
      <c r="H275" s="416" t="s">
        <v>490</v>
      </c>
      <c r="I275" s="422" t="s">
        <v>387</v>
      </c>
      <c r="J275" s="429" t="s">
        <v>22</v>
      </c>
      <c r="K275" s="416" t="s">
        <v>494</v>
      </c>
      <c r="L275" s="416" t="s">
        <v>22</v>
      </c>
      <c r="M275" s="420" t="s">
        <v>368</v>
      </c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  <c r="FJ275" s="24"/>
      <c r="FK275" s="24"/>
      <c r="FL275" s="24"/>
      <c r="FM275" s="24"/>
      <c r="FN275" s="24"/>
      <c r="FO275" s="24"/>
      <c r="FP275" s="24"/>
      <c r="FQ275" s="24"/>
      <c r="FR275" s="24"/>
      <c r="FS275" s="24"/>
      <c r="FT275" s="24"/>
      <c r="FU275" s="24"/>
    </row>
    <row r="276" spans="1:177" ht="19.5" thickBot="1">
      <c r="A276" s="68">
        <f t="shared" si="76"/>
        <v>75</v>
      </c>
      <c r="B276" s="53"/>
      <c r="C276" s="53" t="s">
        <v>14</v>
      </c>
      <c r="D276" s="120"/>
      <c r="E276" s="55" t="s">
        <v>19</v>
      </c>
      <c r="F276" s="417"/>
      <c r="G276" s="417"/>
      <c r="H276" s="417"/>
      <c r="I276" s="423"/>
      <c r="J276" s="430"/>
      <c r="K276" s="417"/>
      <c r="L276" s="417"/>
      <c r="M276" s="421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</row>
    <row r="277" spans="1:177" ht="18.75">
      <c r="A277" s="68">
        <f t="shared" si="76"/>
        <v>76</v>
      </c>
      <c r="B277" s="142"/>
      <c r="C277" s="92"/>
      <c r="D277" s="301" t="s">
        <v>406</v>
      </c>
      <c r="E277" s="275">
        <f aca="true" t="shared" si="91" ref="E277:L277">SUM(E278:E278)</f>
        <v>6169</v>
      </c>
      <c r="F277" s="275">
        <f t="shared" si="91"/>
        <v>6883</v>
      </c>
      <c r="G277" s="275">
        <f t="shared" si="91"/>
        <v>6120</v>
      </c>
      <c r="H277" s="275">
        <f t="shared" si="91"/>
        <v>6120</v>
      </c>
      <c r="I277" s="275">
        <f t="shared" si="91"/>
        <v>6120</v>
      </c>
      <c r="J277" s="275">
        <f t="shared" si="91"/>
        <v>6120</v>
      </c>
      <c r="K277" s="275">
        <f t="shared" si="91"/>
        <v>6120</v>
      </c>
      <c r="L277" s="275">
        <f t="shared" si="91"/>
        <v>6120</v>
      </c>
      <c r="M277" s="260">
        <f>SUM(L277/K277)*100</f>
        <v>100</v>
      </c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</row>
    <row r="278" spans="1:177" ht="18.75">
      <c r="A278" s="68">
        <f t="shared" si="76"/>
        <v>77</v>
      </c>
      <c r="B278" s="42"/>
      <c r="C278" s="59" t="s">
        <v>55</v>
      </c>
      <c r="D278" s="89" t="s">
        <v>76</v>
      </c>
      <c r="E278" s="14">
        <v>6169</v>
      </c>
      <c r="F278" s="14">
        <v>6883</v>
      </c>
      <c r="G278" s="14">
        <v>6120</v>
      </c>
      <c r="H278" s="14">
        <v>6120</v>
      </c>
      <c r="I278" s="14">
        <v>6120</v>
      </c>
      <c r="J278" s="14">
        <v>6120</v>
      </c>
      <c r="K278" s="14">
        <v>6120</v>
      </c>
      <c r="L278" s="14">
        <v>6120</v>
      </c>
      <c r="M278" s="260">
        <f>SUM(L278/K278)*100</f>
        <v>100</v>
      </c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</row>
    <row r="279" spans="1:177" ht="18.75">
      <c r="A279" s="68">
        <f t="shared" si="76"/>
        <v>78</v>
      </c>
      <c r="B279" s="42"/>
      <c r="C279" s="59"/>
      <c r="D279" s="89"/>
      <c r="E279" s="8"/>
      <c r="F279" s="8"/>
      <c r="G279" s="8"/>
      <c r="H279" s="8"/>
      <c r="I279" s="8"/>
      <c r="J279" s="8"/>
      <c r="K279" s="8"/>
      <c r="L279" s="8"/>
      <c r="M279" s="260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</row>
    <row r="280" spans="1:177" ht="18.75">
      <c r="A280" s="68">
        <f t="shared" si="76"/>
        <v>79</v>
      </c>
      <c r="B280" s="42"/>
      <c r="C280" s="59" t="s">
        <v>158</v>
      </c>
      <c r="D280" s="89" t="s">
        <v>159</v>
      </c>
      <c r="E280" s="8">
        <f aca="true" t="shared" si="92" ref="E280:L280">SUM(E281)</f>
        <v>1641</v>
      </c>
      <c r="F280" s="8">
        <f t="shared" si="92"/>
        <v>949</v>
      </c>
      <c r="G280" s="8">
        <f t="shared" si="92"/>
        <v>2040</v>
      </c>
      <c r="H280" s="8">
        <f t="shared" si="92"/>
        <v>2040</v>
      </c>
      <c r="I280" s="8">
        <f t="shared" si="92"/>
        <v>1000</v>
      </c>
      <c r="J280" s="8">
        <f t="shared" si="92"/>
        <v>2040</v>
      </c>
      <c r="K280" s="8">
        <f t="shared" si="92"/>
        <v>2040</v>
      </c>
      <c r="L280" s="8">
        <f t="shared" si="92"/>
        <v>2040</v>
      </c>
      <c r="M280" s="260">
        <f>SUM(L280/K280)*100</f>
        <v>100</v>
      </c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</row>
    <row r="281" spans="1:177" ht="18.75">
      <c r="A281" s="68">
        <f t="shared" si="76"/>
        <v>80</v>
      </c>
      <c r="B281" s="42"/>
      <c r="C281" s="59" t="s">
        <v>5</v>
      </c>
      <c r="D281" s="82" t="s">
        <v>235</v>
      </c>
      <c r="E281" s="8">
        <f>SUM(E282:E285)</f>
        <v>1641</v>
      </c>
      <c r="F281" s="8">
        <f aca="true" t="shared" si="93" ref="F281:L281">SUM(F282:F285)</f>
        <v>949</v>
      </c>
      <c r="G281" s="8">
        <f>SUM(G282:G285)</f>
        <v>2040</v>
      </c>
      <c r="H281" s="8">
        <f>SUM(H282:H285)</f>
        <v>2040</v>
      </c>
      <c r="I281" s="8">
        <f t="shared" si="93"/>
        <v>1000</v>
      </c>
      <c r="J281" s="8">
        <f t="shared" si="93"/>
        <v>2040</v>
      </c>
      <c r="K281" s="8">
        <f t="shared" si="93"/>
        <v>2040</v>
      </c>
      <c r="L281" s="8">
        <f t="shared" si="93"/>
        <v>2040</v>
      </c>
      <c r="M281" s="260">
        <f>SUM(L281/K281)*100</f>
        <v>100</v>
      </c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</row>
    <row r="282" spans="1:177" ht="18.75">
      <c r="A282" s="68">
        <f t="shared" si="76"/>
        <v>81</v>
      </c>
      <c r="B282" s="42"/>
      <c r="C282" s="59" t="s">
        <v>55</v>
      </c>
      <c r="D282" s="89" t="s">
        <v>76</v>
      </c>
      <c r="E282" s="8">
        <v>681</v>
      </c>
      <c r="F282" s="8">
        <v>714</v>
      </c>
      <c r="G282" s="8">
        <v>1640</v>
      </c>
      <c r="H282" s="8">
        <v>1640</v>
      </c>
      <c r="I282" s="8">
        <v>1000</v>
      </c>
      <c r="J282" s="8">
        <v>1640</v>
      </c>
      <c r="K282" s="8">
        <v>1640</v>
      </c>
      <c r="L282" s="8">
        <v>1640</v>
      </c>
      <c r="M282" s="260">
        <f>SUM(L282/K282)*100</f>
        <v>100</v>
      </c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</row>
    <row r="283" spans="1:177" ht="18.75">
      <c r="A283" s="68">
        <f t="shared" si="76"/>
        <v>82</v>
      </c>
      <c r="B283" s="42"/>
      <c r="C283" s="59" t="s">
        <v>146</v>
      </c>
      <c r="D283" s="82" t="s">
        <v>234</v>
      </c>
      <c r="E283" s="8">
        <v>0</v>
      </c>
      <c r="F283" s="8">
        <v>235</v>
      </c>
      <c r="G283" s="8">
        <v>400</v>
      </c>
      <c r="H283" s="8">
        <v>400</v>
      </c>
      <c r="I283" s="8"/>
      <c r="J283" s="8">
        <v>400</v>
      </c>
      <c r="K283" s="8">
        <v>400</v>
      </c>
      <c r="L283" s="8">
        <v>400</v>
      </c>
      <c r="M283" s="260">
        <f>SUM(L283/K283)*100</f>
        <v>100</v>
      </c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</row>
    <row r="284" spans="1:177" ht="18.75">
      <c r="A284" s="68">
        <f t="shared" si="76"/>
        <v>83</v>
      </c>
      <c r="B284" s="42"/>
      <c r="C284" s="59" t="s">
        <v>79</v>
      </c>
      <c r="D284" s="82" t="s">
        <v>480</v>
      </c>
      <c r="E284" s="8">
        <v>960</v>
      </c>
      <c r="F284" s="8">
        <v>0</v>
      </c>
      <c r="G284" s="8"/>
      <c r="H284" s="8"/>
      <c r="I284" s="8"/>
      <c r="J284" s="8"/>
      <c r="K284" s="8"/>
      <c r="L284" s="8"/>
      <c r="M284" s="260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</row>
    <row r="285" spans="1:177" ht="18.75">
      <c r="A285" s="68">
        <f t="shared" si="76"/>
        <v>84</v>
      </c>
      <c r="B285" s="42"/>
      <c r="C285" s="59"/>
      <c r="D285" s="82"/>
      <c r="E285" s="38"/>
      <c r="F285" s="38"/>
      <c r="G285" s="8"/>
      <c r="H285" s="8"/>
      <c r="I285" s="38"/>
      <c r="J285" s="8"/>
      <c r="K285" s="8"/>
      <c r="L285" s="8"/>
      <c r="M285" s="260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</row>
    <row r="286" spans="1:177" ht="18.75">
      <c r="A286" s="68">
        <f t="shared" si="76"/>
        <v>85</v>
      </c>
      <c r="B286" s="42"/>
      <c r="C286" s="59" t="s">
        <v>160</v>
      </c>
      <c r="D286" s="82" t="s">
        <v>161</v>
      </c>
      <c r="E286" s="38">
        <f aca="true" t="shared" si="94" ref="E286:L287">SUM(E287)</f>
        <v>184</v>
      </c>
      <c r="F286" s="38">
        <f t="shared" si="94"/>
        <v>213</v>
      </c>
      <c r="G286" s="8">
        <f t="shared" si="94"/>
        <v>500</v>
      </c>
      <c r="H286" s="8">
        <f t="shared" si="94"/>
        <v>500</v>
      </c>
      <c r="I286" s="38">
        <f t="shared" si="94"/>
        <v>250</v>
      </c>
      <c r="J286" s="8">
        <f t="shared" si="94"/>
        <v>500</v>
      </c>
      <c r="K286" s="8">
        <f t="shared" si="94"/>
        <v>500</v>
      </c>
      <c r="L286" s="8">
        <f t="shared" si="94"/>
        <v>500</v>
      </c>
      <c r="M286" s="260">
        <f>SUM(L286/K286)*100</f>
        <v>100</v>
      </c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</row>
    <row r="287" spans="1:177" ht="18.75">
      <c r="A287" s="68">
        <f t="shared" si="76"/>
        <v>86</v>
      </c>
      <c r="B287" s="42"/>
      <c r="C287" s="59" t="s">
        <v>5</v>
      </c>
      <c r="D287" s="82" t="s">
        <v>235</v>
      </c>
      <c r="E287" s="8">
        <f t="shared" si="94"/>
        <v>184</v>
      </c>
      <c r="F287" s="8">
        <f t="shared" si="94"/>
        <v>213</v>
      </c>
      <c r="G287" s="8">
        <f t="shared" si="94"/>
        <v>500</v>
      </c>
      <c r="H287" s="8">
        <f t="shared" si="94"/>
        <v>500</v>
      </c>
      <c r="I287" s="8">
        <f t="shared" si="94"/>
        <v>250</v>
      </c>
      <c r="J287" s="8">
        <f t="shared" si="94"/>
        <v>500</v>
      </c>
      <c r="K287" s="8">
        <f t="shared" si="94"/>
        <v>500</v>
      </c>
      <c r="L287" s="8">
        <f t="shared" si="94"/>
        <v>500</v>
      </c>
      <c r="M287" s="260">
        <f>SUM(L287/K287)*100</f>
        <v>100</v>
      </c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</row>
    <row r="288" spans="1:177" ht="18.75">
      <c r="A288" s="68">
        <f>SUM(A287+1)</f>
        <v>87</v>
      </c>
      <c r="B288" s="42"/>
      <c r="C288" s="59" t="s">
        <v>110</v>
      </c>
      <c r="D288" s="82" t="s">
        <v>126</v>
      </c>
      <c r="E288" s="8">
        <v>184</v>
      </c>
      <c r="F288" s="8">
        <v>213</v>
      </c>
      <c r="G288" s="8">
        <v>500</v>
      </c>
      <c r="H288" s="8">
        <v>500</v>
      </c>
      <c r="I288" s="8">
        <v>250</v>
      </c>
      <c r="J288" s="8">
        <v>500</v>
      </c>
      <c r="K288" s="8">
        <v>500</v>
      </c>
      <c r="L288" s="8">
        <v>500</v>
      </c>
      <c r="M288" s="260">
        <f>SUM(L288/K288)*100</f>
        <v>100</v>
      </c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  <c r="FJ288" s="24"/>
      <c r="FK288" s="24"/>
      <c r="FL288" s="24"/>
      <c r="FM288" s="24"/>
      <c r="FN288" s="24"/>
      <c r="FO288" s="24"/>
      <c r="FP288" s="24"/>
      <c r="FQ288" s="24"/>
      <c r="FR288" s="24"/>
      <c r="FS288" s="24"/>
      <c r="FT288" s="24"/>
      <c r="FU288" s="24"/>
    </row>
    <row r="289" spans="1:177" s="1" customFormat="1" ht="18.75">
      <c r="A289" s="68">
        <f>SUM(A288+1)</f>
        <v>88</v>
      </c>
      <c r="B289" s="116">
        <v>7</v>
      </c>
      <c r="C289" s="117" t="s">
        <v>162</v>
      </c>
      <c r="D289" s="139"/>
      <c r="E289" s="118">
        <f aca="true" t="shared" si="95" ref="E289:L290">SUM(E290)</f>
        <v>53056</v>
      </c>
      <c r="F289" s="118">
        <f t="shared" si="95"/>
        <v>64778</v>
      </c>
      <c r="G289" s="116">
        <f t="shared" si="95"/>
        <v>75387</v>
      </c>
      <c r="H289" s="116">
        <f t="shared" si="95"/>
        <v>85607</v>
      </c>
      <c r="I289" s="118">
        <f t="shared" si="95"/>
        <v>53825</v>
      </c>
      <c r="J289" s="116">
        <f t="shared" si="95"/>
        <v>97278</v>
      </c>
      <c r="K289" s="116">
        <f t="shared" si="95"/>
        <v>97278</v>
      </c>
      <c r="L289" s="116">
        <f t="shared" si="95"/>
        <v>97278</v>
      </c>
      <c r="M289" s="269">
        <f>SUM(L289/K289*100)</f>
        <v>100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</row>
    <row r="290" spans="1:177" s="16" customFormat="1" ht="18.75">
      <c r="A290" s="68">
        <f>SUM(A289+1)</f>
        <v>89</v>
      </c>
      <c r="B290" s="42"/>
      <c r="C290" s="100" t="s">
        <v>35</v>
      </c>
      <c r="D290" s="73"/>
      <c r="E290" s="88">
        <f t="shared" si="95"/>
        <v>53056</v>
      </c>
      <c r="F290" s="88">
        <f t="shared" si="95"/>
        <v>64778</v>
      </c>
      <c r="G290" s="339">
        <f t="shared" si="95"/>
        <v>75387</v>
      </c>
      <c r="H290" s="339">
        <f t="shared" si="95"/>
        <v>85607</v>
      </c>
      <c r="I290" s="88">
        <f t="shared" si="95"/>
        <v>53825</v>
      </c>
      <c r="J290" s="339">
        <f t="shared" si="95"/>
        <v>97278</v>
      </c>
      <c r="K290" s="339">
        <f t="shared" si="95"/>
        <v>97278</v>
      </c>
      <c r="L290" s="339">
        <f t="shared" si="95"/>
        <v>97278</v>
      </c>
      <c r="M290" s="266">
        <f>SUM(L290/K290*100)</f>
        <v>100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24"/>
      <c r="FQ290" s="24"/>
      <c r="FR290" s="24"/>
      <c r="FS290" s="24"/>
      <c r="FT290" s="24"/>
      <c r="FU290" s="24"/>
    </row>
    <row r="291" spans="1:177" ht="19.5" thickBot="1">
      <c r="A291" s="68">
        <f t="shared" si="76"/>
        <v>90</v>
      </c>
      <c r="B291" s="42"/>
      <c r="C291" s="59" t="s">
        <v>323</v>
      </c>
      <c r="D291" s="126" t="s">
        <v>324</v>
      </c>
      <c r="E291" s="38">
        <f>SUM(E292:E295)</f>
        <v>53056</v>
      </c>
      <c r="F291" s="38">
        <f aca="true" t="shared" si="96" ref="F291:L291">SUM(F292:F295)</f>
        <v>64778</v>
      </c>
      <c r="G291" s="8">
        <f>SUM(G292:G295)</f>
        <v>75387</v>
      </c>
      <c r="H291" s="8">
        <f>SUM(H292:H295)</f>
        <v>85607</v>
      </c>
      <c r="I291" s="38">
        <f t="shared" si="96"/>
        <v>53825</v>
      </c>
      <c r="J291" s="311">
        <f t="shared" si="96"/>
        <v>97278</v>
      </c>
      <c r="K291" s="8">
        <f t="shared" si="96"/>
        <v>97278</v>
      </c>
      <c r="L291" s="8">
        <f t="shared" si="96"/>
        <v>97278</v>
      </c>
      <c r="M291" s="260">
        <f>SUM(L291/K291)*100</f>
        <v>100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  <c r="FJ291" s="24"/>
      <c r="FK291" s="24"/>
      <c r="FL291" s="24"/>
      <c r="FM291" s="24"/>
      <c r="FN291" s="24"/>
      <c r="FO291" s="24"/>
      <c r="FP291" s="24"/>
      <c r="FQ291" s="24"/>
      <c r="FR291" s="24"/>
      <c r="FS291" s="24"/>
      <c r="FT291" s="24"/>
      <c r="FU291" s="24"/>
    </row>
    <row r="292" spans="1:177" s="19" customFormat="1" ht="19.5" thickBot="1">
      <c r="A292" s="68">
        <f t="shared" si="76"/>
        <v>91</v>
      </c>
      <c r="B292" s="42"/>
      <c r="C292" s="59" t="s">
        <v>60</v>
      </c>
      <c r="D292" s="89" t="s">
        <v>134</v>
      </c>
      <c r="E292" s="38">
        <v>36196</v>
      </c>
      <c r="F292" s="38">
        <v>42572</v>
      </c>
      <c r="G292" s="8">
        <v>51196</v>
      </c>
      <c r="H292" s="8">
        <v>51196</v>
      </c>
      <c r="I292" s="38">
        <v>35300</v>
      </c>
      <c r="J292" s="311">
        <v>55317</v>
      </c>
      <c r="K292" s="8">
        <v>55317</v>
      </c>
      <c r="L292" s="8">
        <v>55317</v>
      </c>
      <c r="M292" s="260">
        <f>SUM(L292/K292)*100</f>
        <v>100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</row>
    <row r="293" spans="1:177" s="15" customFormat="1" ht="19.5" thickBot="1">
      <c r="A293" s="68">
        <f t="shared" si="76"/>
        <v>92</v>
      </c>
      <c r="B293" s="42"/>
      <c r="C293" s="59" t="s">
        <v>61</v>
      </c>
      <c r="D293" s="82" t="s">
        <v>125</v>
      </c>
      <c r="E293" s="38">
        <v>12586</v>
      </c>
      <c r="F293" s="38">
        <v>14950</v>
      </c>
      <c r="G293" s="8">
        <v>18021</v>
      </c>
      <c r="H293" s="8">
        <v>18021</v>
      </c>
      <c r="I293" s="38">
        <v>12355</v>
      </c>
      <c r="J293" s="311">
        <v>23513</v>
      </c>
      <c r="K293" s="8">
        <v>23513</v>
      </c>
      <c r="L293" s="8">
        <v>23513</v>
      </c>
      <c r="M293" s="260">
        <f>SUM(L293/K293)*100</f>
        <v>100</v>
      </c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</row>
    <row r="294" spans="1:177" s="16" customFormat="1" ht="18.75">
      <c r="A294" s="68">
        <f t="shared" si="76"/>
        <v>93</v>
      </c>
      <c r="B294" s="42"/>
      <c r="C294" s="59" t="s">
        <v>55</v>
      </c>
      <c r="D294" s="82" t="s">
        <v>76</v>
      </c>
      <c r="E294" s="38">
        <v>4274</v>
      </c>
      <c r="F294" s="38">
        <v>6932</v>
      </c>
      <c r="G294" s="8">
        <v>6170</v>
      </c>
      <c r="H294" s="8">
        <v>15000</v>
      </c>
      <c r="I294" s="38">
        <v>6170</v>
      </c>
      <c r="J294" s="311">
        <v>16000</v>
      </c>
      <c r="K294" s="8">
        <v>16000</v>
      </c>
      <c r="L294" s="8">
        <v>16000</v>
      </c>
      <c r="M294" s="260">
        <f>SUM(L294/K294)*100</f>
        <v>100</v>
      </c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  <c r="FJ294" s="24"/>
      <c r="FK294" s="24"/>
      <c r="FL294" s="24"/>
      <c r="FM294" s="24"/>
      <c r="FN294" s="24"/>
      <c r="FO294" s="24"/>
      <c r="FP294" s="24"/>
      <c r="FQ294" s="24"/>
      <c r="FR294" s="24"/>
      <c r="FS294" s="24"/>
      <c r="FT294" s="24"/>
      <c r="FU294" s="24"/>
    </row>
    <row r="295" spans="1:177" ht="18.75">
      <c r="A295" s="68">
        <f t="shared" si="76"/>
        <v>94</v>
      </c>
      <c r="B295" s="42"/>
      <c r="C295" s="59" t="s">
        <v>170</v>
      </c>
      <c r="D295" s="221" t="s">
        <v>511</v>
      </c>
      <c r="E295" s="36"/>
      <c r="F295" s="36">
        <v>324</v>
      </c>
      <c r="G295" s="36"/>
      <c r="H295" s="36">
        <v>1390</v>
      </c>
      <c r="I295" s="36"/>
      <c r="J295" s="321">
        <v>2448</v>
      </c>
      <c r="K295" s="36">
        <v>2448</v>
      </c>
      <c r="L295" s="36">
        <v>2448</v>
      </c>
      <c r="M295" s="260">
        <f>SUM(L295/K295)*100</f>
        <v>100</v>
      </c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  <c r="FJ295" s="24"/>
      <c r="FK295" s="24"/>
      <c r="FL295" s="24"/>
      <c r="FM295" s="24"/>
      <c r="FN295" s="24"/>
      <c r="FO295" s="24"/>
      <c r="FP295" s="24"/>
      <c r="FQ295" s="24"/>
      <c r="FR295" s="24"/>
      <c r="FS295" s="24"/>
      <c r="FT295" s="24"/>
      <c r="FU295" s="24"/>
    </row>
    <row r="296" spans="1:177" s="1" customFormat="1" ht="18.75">
      <c r="A296" s="68">
        <f t="shared" si="76"/>
        <v>95</v>
      </c>
      <c r="B296" s="116">
        <v>8</v>
      </c>
      <c r="C296" s="117" t="s">
        <v>163</v>
      </c>
      <c r="D296" s="139"/>
      <c r="E296" s="118">
        <f aca="true" t="shared" si="97" ref="E296:L298">SUM(E297)</f>
        <v>7996</v>
      </c>
      <c r="F296" s="118">
        <f t="shared" si="97"/>
        <v>0</v>
      </c>
      <c r="G296" s="116">
        <f t="shared" si="97"/>
        <v>0</v>
      </c>
      <c r="H296" s="116">
        <f t="shared" si="97"/>
        <v>0</v>
      </c>
      <c r="I296" s="118">
        <f t="shared" si="97"/>
        <v>8000</v>
      </c>
      <c r="J296" s="116">
        <f t="shared" si="97"/>
        <v>0</v>
      </c>
      <c r="K296" s="116">
        <f t="shared" si="97"/>
        <v>0</v>
      </c>
      <c r="L296" s="116">
        <f t="shared" si="97"/>
        <v>0</v>
      </c>
      <c r="M296" s="269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</row>
    <row r="297" spans="1:177" s="16" customFormat="1" ht="18.75">
      <c r="A297" s="68">
        <f t="shared" si="76"/>
        <v>96</v>
      </c>
      <c r="B297" s="42"/>
      <c r="C297" s="100" t="s">
        <v>35</v>
      </c>
      <c r="D297" s="73"/>
      <c r="E297" s="88">
        <f t="shared" si="97"/>
        <v>7996</v>
      </c>
      <c r="F297" s="88">
        <f t="shared" si="97"/>
        <v>0</v>
      </c>
      <c r="G297" s="339">
        <f t="shared" si="97"/>
        <v>0</v>
      </c>
      <c r="H297" s="339">
        <f t="shared" si="97"/>
        <v>0</v>
      </c>
      <c r="I297" s="88">
        <f t="shared" si="97"/>
        <v>8000</v>
      </c>
      <c r="J297" s="339">
        <f t="shared" si="97"/>
        <v>0</v>
      </c>
      <c r="K297" s="339">
        <f t="shared" si="97"/>
        <v>0</v>
      </c>
      <c r="L297" s="339">
        <f t="shared" si="97"/>
        <v>0</v>
      </c>
      <c r="M297" s="266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  <c r="FJ297" s="24"/>
      <c r="FK297" s="24"/>
      <c r="FL297" s="24"/>
      <c r="FM297" s="24"/>
      <c r="FN297" s="24"/>
      <c r="FO297" s="24"/>
      <c r="FP297" s="24"/>
      <c r="FQ297" s="24"/>
      <c r="FR297" s="24"/>
      <c r="FS297" s="24"/>
      <c r="FT297" s="24"/>
      <c r="FU297" s="24"/>
    </row>
    <row r="298" spans="1:177" s="16" customFormat="1" ht="18.75">
      <c r="A298" s="68">
        <f t="shared" si="76"/>
        <v>97</v>
      </c>
      <c r="B298" s="42"/>
      <c r="C298" s="59" t="s">
        <v>143</v>
      </c>
      <c r="D298" s="82" t="s">
        <v>144</v>
      </c>
      <c r="E298" s="8">
        <f t="shared" si="97"/>
        <v>7996</v>
      </c>
      <c r="F298" s="8">
        <f t="shared" si="97"/>
        <v>0</v>
      </c>
      <c r="G298" s="8">
        <f t="shared" si="97"/>
        <v>0</v>
      </c>
      <c r="H298" s="8">
        <f t="shared" si="97"/>
        <v>0</v>
      </c>
      <c r="I298" s="8">
        <f t="shared" si="97"/>
        <v>8000</v>
      </c>
      <c r="J298" s="8">
        <f t="shared" si="97"/>
        <v>0</v>
      </c>
      <c r="K298" s="8">
        <f t="shared" si="97"/>
        <v>0</v>
      </c>
      <c r="L298" s="8">
        <f t="shared" si="97"/>
        <v>0</v>
      </c>
      <c r="M298" s="260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</row>
    <row r="299" spans="1:177" s="16" customFormat="1" ht="18.75">
      <c r="A299" s="68">
        <f>SUM(A298+1)</f>
        <v>98</v>
      </c>
      <c r="B299" s="42"/>
      <c r="C299" s="59" t="s">
        <v>146</v>
      </c>
      <c r="D299" s="82" t="s">
        <v>234</v>
      </c>
      <c r="E299" s="8">
        <v>7996</v>
      </c>
      <c r="F299" s="8">
        <v>0</v>
      </c>
      <c r="G299" s="8"/>
      <c r="H299" s="8"/>
      <c r="I299" s="8">
        <v>8000</v>
      </c>
      <c r="J299" s="8"/>
      <c r="K299" s="8"/>
      <c r="L299" s="8"/>
      <c r="M299" s="260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  <c r="FJ299" s="24"/>
      <c r="FK299" s="24"/>
      <c r="FL299" s="24"/>
      <c r="FM299" s="24"/>
      <c r="FN299" s="24"/>
      <c r="FO299" s="24"/>
      <c r="FP299" s="24"/>
      <c r="FQ299" s="24"/>
      <c r="FR299" s="24"/>
      <c r="FS299" s="24"/>
      <c r="FT299" s="24"/>
      <c r="FU299" s="24"/>
    </row>
    <row r="300" spans="1:177" s="6" customFormat="1" ht="18.75">
      <c r="A300" s="68">
        <f>SUM(A299+1)</f>
        <v>99</v>
      </c>
      <c r="B300" s="42"/>
      <c r="C300" s="59"/>
      <c r="D300" s="89"/>
      <c r="E300" s="12"/>
      <c r="F300" s="12"/>
      <c r="G300" s="12"/>
      <c r="H300" s="12"/>
      <c r="I300" s="12"/>
      <c r="J300" s="12"/>
      <c r="K300" s="12"/>
      <c r="L300" s="12"/>
      <c r="M300" s="270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  <c r="FJ300" s="24"/>
      <c r="FK300" s="24"/>
      <c r="FL300" s="24"/>
      <c r="FM300" s="24"/>
      <c r="FN300" s="24"/>
      <c r="FO300" s="24"/>
      <c r="FP300" s="24"/>
      <c r="FQ300" s="24"/>
      <c r="FR300" s="24"/>
      <c r="FS300" s="24"/>
      <c r="FT300" s="24"/>
      <c r="FU300" s="24"/>
    </row>
    <row r="301" spans="1:177" s="1" customFormat="1" ht="18.75">
      <c r="A301" s="68">
        <f aca="true" t="shared" si="98" ref="A301:A319">SUM(A300+1)</f>
        <v>100</v>
      </c>
      <c r="B301" s="116">
        <v>9</v>
      </c>
      <c r="C301" s="117" t="s">
        <v>164</v>
      </c>
      <c r="D301" s="139"/>
      <c r="E301" s="118">
        <f>SUM(E302+E303)</f>
        <v>59965</v>
      </c>
      <c r="F301" s="118">
        <f aca="true" t="shared" si="99" ref="F301:L301">SUM(F302+F303)</f>
        <v>54336</v>
      </c>
      <c r="G301" s="116">
        <f>SUM(G302+G303)</f>
        <v>70104</v>
      </c>
      <c r="H301" s="116">
        <f>SUM(H302+H303)</f>
        <v>65909</v>
      </c>
      <c r="I301" s="118">
        <f t="shared" si="99"/>
        <v>68900</v>
      </c>
      <c r="J301" s="116">
        <f t="shared" si="99"/>
        <v>53421</v>
      </c>
      <c r="K301" s="116">
        <f t="shared" si="99"/>
        <v>55667</v>
      </c>
      <c r="L301" s="116">
        <f t="shared" si="99"/>
        <v>55667</v>
      </c>
      <c r="M301" s="269">
        <f>SUM(L301/K301*100)</f>
        <v>100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</row>
    <row r="302" spans="1:177" s="16" customFormat="1" ht="18.75">
      <c r="A302" s="68">
        <f t="shared" si="98"/>
        <v>101</v>
      </c>
      <c r="B302" s="42"/>
      <c r="C302" s="100" t="s">
        <v>35</v>
      </c>
      <c r="D302" s="73"/>
      <c r="E302" s="72">
        <f>SUM(E304+E310-E315)</f>
        <v>59965</v>
      </c>
      <c r="F302" s="72">
        <f aca="true" t="shared" si="100" ref="F302:L302">SUM(F304+F310-F315)</f>
        <v>54336</v>
      </c>
      <c r="G302" s="72">
        <f>SUM(G304+G310-G315)</f>
        <v>70104</v>
      </c>
      <c r="H302" s="72">
        <f>SUM(H304+H310-H315)</f>
        <v>65909</v>
      </c>
      <c r="I302" s="72">
        <f t="shared" si="100"/>
        <v>68900</v>
      </c>
      <c r="J302" s="72">
        <f t="shared" si="100"/>
        <v>53421</v>
      </c>
      <c r="K302" s="72">
        <f t="shared" si="100"/>
        <v>55667</v>
      </c>
      <c r="L302" s="72">
        <f t="shared" si="100"/>
        <v>55667</v>
      </c>
      <c r="M302" s="266">
        <f>SUM(L302/K302*100)</f>
        <v>100</v>
      </c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</row>
    <row r="303" spans="1:177" s="16" customFormat="1" ht="18.75">
      <c r="A303" s="68">
        <f t="shared" si="98"/>
        <v>102</v>
      </c>
      <c r="B303" s="42"/>
      <c r="C303" s="100" t="s">
        <v>78</v>
      </c>
      <c r="D303" s="73"/>
      <c r="E303" s="72">
        <f>SUM(E315)</f>
        <v>0</v>
      </c>
      <c r="F303" s="72">
        <f aca="true" t="shared" si="101" ref="F303:L303">SUM(F315)</f>
        <v>0</v>
      </c>
      <c r="G303" s="72">
        <f>SUM(G315)</f>
        <v>0</v>
      </c>
      <c r="H303" s="72">
        <f>SUM(H315)</f>
        <v>0</v>
      </c>
      <c r="I303" s="72">
        <f t="shared" si="101"/>
        <v>0</v>
      </c>
      <c r="J303" s="72">
        <f t="shared" si="101"/>
        <v>0</v>
      </c>
      <c r="K303" s="72">
        <f t="shared" si="101"/>
        <v>0</v>
      </c>
      <c r="L303" s="72">
        <f t="shared" si="101"/>
        <v>0</v>
      </c>
      <c r="M303" s="266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  <c r="FJ303" s="24"/>
      <c r="FK303" s="24"/>
      <c r="FL303" s="24"/>
      <c r="FM303" s="24"/>
      <c r="FN303" s="24"/>
      <c r="FO303" s="24"/>
      <c r="FP303" s="24"/>
      <c r="FQ303" s="24"/>
      <c r="FR303" s="24"/>
      <c r="FS303" s="24"/>
      <c r="FT303" s="24"/>
      <c r="FU303" s="24"/>
    </row>
    <row r="304" spans="1:177" s="6" customFormat="1" ht="18.75">
      <c r="A304" s="68">
        <f t="shared" si="98"/>
        <v>103</v>
      </c>
      <c r="B304" s="59"/>
      <c r="C304" s="59" t="s">
        <v>7</v>
      </c>
      <c r="D304" s="82" t="s">
        <v>165</v>
      </c>
      <c r="E304" s="8">
        <f>SUM(E305:E307)</f>
        <v>14551</v>
      </c>
      <c r="F304" s="8">
        <f>SUM(F305:F307)</f>
        <v>9842</v>
      </c>
      <c r="G304" s="311">
        <f>SUM(G305:G307)</f>
        <v>11852</v>
      </c>
      <c r="H304" s="311">
        <f>SUM(H305:H308)</f>
        <v>12657</v>
      </c>
      <c r="I304" s="8">
        <f>SUM(I305:I307)</f>
        <v>14550</v>
      </c>
      <c r="J304" s="311">
        <f>SUM(J305:J307)</f>
        <v>0</v>
      </c>
      <c r="K304" s="8"/>
      <c r="L304" s="8"/>
      <c r="M304" s="260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  <c r="FJ304" s="24"/>
      <c r="FK304" s="24"/>
      <c r="FL304" s="24"/>
      <c r="FM304" s="24"/>
      <c r="FN304" s="24"/>
      <c r="FO304" s="24"/>
      <c r="FP304" s="24"/>
      <c r="FQ304" s="24"/>
      <c r="FR304" s="24"/>
      <c r="FS304" s="24"/>
      <c r="FT304" s="24"/>
      <c r="FU304" s="24"/>
    </row>
    <row r="305" spans="1:177" ht="18.75">
      <c r="A305" s="68">
        <f t="shared" si="98"/>
        <v>104</v>
      </c>
      <c r="B305" s="42"/>
      <c r="C305" s="59" t="s">
        <v>60</v>
      </c>
      <c r="D305" s="89" t="s">
        <v>134</v>
      </c>
      <c r="E305" s="38">
        <v>10446</v>
      </c>
      <c r="F305" s="38">
        <v>6963</v>
      </c>
      <c r="G305" s="311">
        <v>8400</v>
      </c>
      <c r="H305" s="311">
        <v>8400</v>
      </c>
      <c r="I305" s="38">
        <v>10446</v>
      </c>
      <c r="J305" s="311"/>
      <c r="K305" s="8"/>
      <c r="L305" s="8"/>
      <c r="M305" s="260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  <c r="FJ305" s="24"/>
      <c r="FK305" s="24"/>
      <c r="FL305" s="24"/>
      <c r="FM305" s="24"/>
      <c r="FN305" s="24"/>
      <c r="FO305" s="24"/>
      <c r="FP305" s="24"/>
      <c r="FQ305" s="24"/>
      <c r="FR305" s="24"/>
      <c r="FS305" s="24"/>
      <c r="FT305" s="24"/>
      <c r="FU305" s="24"/>
    </row>
    <row r="306" spans="1:177" s="6" customFormat="1" ht="18.75">
      <c r="A306" s="68">
        <f t="shared" si="98"/>
        <v>105</v>
      </c>
      <c r="B306" s="42"/>
      <c r="C306" s="59" t="s">
        <v>61</v>
      </c>
      <c r="D306" s="82" t="s">
        <v>125</v>
      </c>
      <c r="E306" s="38">
        <v>3620</v>
      </c>
      <c r="F306" s="38">
        <v>2253</v>
      </c>
      <c r="G306" s="311">
        <v>2957</v>
      </c>
      <c r="H306" s="311">
        <v>2957</v>
      </c>
      <c r="I306" s="38">
        <v>3620</v>
      </c>
      <c r="J306" s="311"/>
      <c r="K306" s="8"/>
      <c r="L306" s="8"/>
      <c r="M306" s="260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</row>
    <row r="307" spans="1:177" s="6" customFormat="1" ht="18.75">
      <c r="A307" s="68">
        <f t="shared" si="98"/>
        <v>106</v>
      </c>
      <c r="B307" s="42"/>
      <c r="C307" s="59" t="s">
        <v>31</v>
      </c>
      <c r="D307" s="82" t="s">
        <v>115</v>
      </c>
      <c r="E307" s="38">
        <v>485</v>
      </c>
      <c r="F307" s="38">
        <v>626</v>
      </c>
      <c r="G307" s="311">
        <v>495</v>
      </c>
      <c r="H307" s="311">
        <v>0</v>
      </c>
      <c r="I307" s="38">
        <v>484</v>
      </c>
      <c r="J307" s="311"/>
      <c r="K307" s="8"/>
      <c r="L307" s="8"/>
      <c r="M307" s="260" t="e">
        <f>SUM(L307/K307)*100</f>
        <v>#DIV/0!</v>
      </c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  <c r="FJ307" s="24"/>
      <c r="FK307" s="24"/>
      <c r="FL307" s="24"/>
      <c r="FM307" s="24"/>
      <c r="FN307" s="24"/>
      <c r="FO307" s="24"/>
      <c r="FP307" s="24"/>
      <c r="FQ307" s="24"/>
      <c r="FR307" s="24"/>
      <c r="FS307" s="24"/>
      <c r="FT307" s="24"/>
      <c r="FU307" s="24"/>
    </row>
    <row r="308" spans="1:177" s="6" customFormat="1" ht="18.75">
      <c r="A308" s="68">
        <f t="shared" si="98"/>
        <v>107</v>
      </c>
      <c r="B308" s="42"/>
      <c r="C308" s="59" t="s">
        <v>170</v>
      </c>
      <c r="D308" s="221" t="s">
        <v>511</v>
      </c>
      <c r="E308" s="38"/>
      <c r="F308" s="38"/>
      <c r="G308" s="311"/>
      <c r="H308" s="311">
        <v>1300</v>
      </c>
      <c r="I308" s="38"/>
      <c r="J308" s="311"/>
      <c r="K308" s="8"/>
      <c r="L308" s="8"/>
      <c r="M308" s="260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  <c r="FJ308" s="24"/>
      <c r="FK308" s="24"/>
      <c r="FL308" s="24"/>
      <c r="FM308" s="24"/>
      <c r="FN308" s="24"/>
      <c r="FO308" s="24"/>
      <c r="FP308" s="24"/>
      <c r="FQ308" s="24"/>
      <c r="FR308" s="24"/>
      <c r="FS308" s="24"/>
      <c r="FT308" s="24"/>
      <c r="FU308" s="24"/>
    </row>
    <row r="309" spans="1:177" s="6" customFormat="1" ht="18.75">
      <c r="A309" s="68">
        <f t="shared" si="98"/>
        <v>108</v>
      </c>
      <c r="B309" s="42"/>
      <c r="C309" s="59"/>
      <c r="D309" s="82"/>
      <c r="E309" s="8"/>
      <c r="F309" s="8"/>
      <c r="G309" s="307"/>
      <c r="H309" s="307"/>
      <c r="I309" s="8"/>
      <c r="J309" s="307"/>
      <c r="K309" s="307"/>
      <c r="L309" s="307"/>
      <c r="M309" s="13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</row>
    <row r="310" spans="1:177" s="6" customFormat="1" ht="18.75">
      <c r="A310" s="68">
        <f t="shared" si="98"/>
        <v>109</v>
      </c>
      <c r="B310" s="42"/>
      <c r="C310" s="59" t="s">
        <v>7</v>
      </c>
      <c r="D310" s="82" t="s">
        <v>164</v>
      </c>
      <c r="E310" s="8">
        <f>SUM(E311:E315)</f>
        <v>45414</v>
      </c>
      <c r="F310" s="8">
        <f aca="true" t="shared" si="102" ref="F310:L310">SUM(F311:F315)</f>
        <v>44494</v>
      </c>
      <c r="G310" s="38">
        <f>SUM(G311:G315)</f>
        <v>58252</v>
      </c>
      <c r="H310" s="38">
        <f>SUM(H311:H315)</f>
        <v>53252</v>
      </c>
      <c r="I310" s="8">
        <f t="shared" si="102"/>
        <v>54350</v>
      </c>
      <c r="J310" s="313">
        <f t="shared" si="102"/>
        <v>53421</v>
      </c>
      <c r="K310" s="38">
        <f t="shared" si="102"/>
        <v>55667</v>
      </c>
      <c r="L310" s="38">
        <f t="shared" si="102"/>
        <v>55667</v>
      </c>
      <c r="M310" s="260">
        <f>SUM(L310/K310)*100</f>
        <v>100</v>
      </c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  <c r="FJ310" s="24"/>
      <c r="FK310" s="24"/>
      <c r="FL310" s="24"/>
      <c r="FM310" s="24"/>
      <c r="FN310" s="24"/>
      <c r="FO310" s="24"/>
      <c r="FP310" s="24"/>
      <c r="FQ310" s="24"/>
      <c r="FR310" s="24"/>
      <c r="FS310" s="24"/>
      <c r="FT310" s="24"/>
      <c r="FU310" s="24"/>
    </row>
    <row r="311" spans="1:177" s="6" customFormat="1" ht="18.75">
      <c r="A311" s="68">
        <f t="shared" si="98"/>
        <v>110</v>
      </c>
      <c r="B311" s="42"/>
      <c r="C311" s="59" t="s">
        <v>60</v>
      </c>
      <c r="D311" s="89" t="s">
        <v>134</v>
      </c>
      <c r="E311" s="8">
        <v>29667</v>
      </c>
      <c r="F311" s="8">
        <v>28001</v>
      </c>
      <c r="G311" s="38">
        <v>38500</v>
      </c>
      <c r="H311" s="38">
        <v>33500</v>
      </c>
      <c r="I311" s="8">
        <v>34000</v>
      </c>
      <c r="J311" s="313">
        <v>33500</v>
      </c>
      <c r="K311" s="38">
        <v>35746</v>
      </c>
      <c r="L311" s="38">
        <v>35746</v>
      </c>
      <c r="M311" s="260">
        <f>SUM(L311/K311)*100</f>
        <v>100</v>
      </c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  <c r="FJ311" s="24"/>
      <c r="FK311" s="24"/>
      <c r="FL311" s="24"/>
      <c r="FM311" s="24"/>
      <c r="FN311" s="24"/>
      <c r="FO311" s="24"/>
      <c r="FP311" s="24"/>
      <c r="FQ311" s="24"/>
      <c r="FR311" s="24"/>
      <c r="FS311" s="24"/>
      <c r="FT311" s="24"/>
      <c r="FU311" s="24"/>
    </row>
    <row r="312" spans="1:177" s="6" customFormat="1" ht="18.75">
      <c r="A312" s="68">
        <f t="shared" si="98"/>
        <v>111</v>
      </c>
      <c r="B312" s="59"/>
      <c r="C312" s="59" t="s">
        <v>61</v>
      </c>
      <c r="D312" s="82" t="s">
        <v>125</v>
      </c>
      <c r="E312" s="8">
        <v>9988</v>
      </c>
      <c r="F312" s="8">
        <v>9915</v>
      </c>
      <c r="G312" s="38">
        <v>13552</v>
      </c>
      <c r="H312" s="38">
        <v>13552</v>
      </c>
      <c r="I312" s="8">
        <v>12250</v>
      </c>
      <c r="J312" s="313">
        <v>12923</v>
      </c>
      <c r="K312" s="38">
        <v>12923</v>
      </c>
      <c r="L312" s="38">
        <v>12923</v>
      </c>
      <c r="M312" s="260">
        <f>SUM(L312/K312)*100</f>
        <v>100</v>
      </c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</row>
    <row r="313" spans="1:177" ht="18.75">
      <c r="A313" s="68">
        <f t="shared" si="98"/>
        <v>112</v>
      </c>
      <c r="B313" s="59"/>
      <c r="C313" s="59" t="s">
        <v>55</v>
      </c>
      <c r="D313" s="82" t="s">
        <v>76</v>
      </c>
      <c r="E313" s="8">
        <v>5759</v>
      </c>
      <c r="F313" s="8">
        <v>6578</v>
      </c>
      <c r="G313" s="38">
        <v>6200</v>
      </c>
      <c r="H313" s="38">
        <v>4550</v>
      </c>
      <c r="I313" s="8">
        <v>8100</v>
      </c>
      <c r="J313" s="313">
        <v>4550</v>
      </c>
      <c r="K313" s="38">
        <v>4550</v>
      </c>
      <c r="L313" s="38">
        <v>4550</v>
      </c>
      <c r="M313" s="260">
        <f>SUM(L313/K313)*100</f>
        <v>100</v>
      </c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  <c r="FJ313" s="24"/>
      <c r="FK313" s="24"/>
      <c r="FL313" s="24"/>
      <c r="FM313" s="24"/>
      <c r="FN313" s="24"/>
      <c r="FO313" s="24"/>
      <c r="FP313" s="24"/>
      <c r="FQ313" s="24"/>
      <c r="FR313" s="24"/>
      <c r="FS313" s="24"/>
      <c r="FT313" s="24"/>
      <c r="FU313" s="24"/>
    </row>
    <row r="314" spans="1:177" ht="18.75">
      <c r="A314" s="68">
        <f t="shared" si="98"/>
        <v>113</v>
      </c>
      <c r="B314" s="8"/>
      <c r="C314" s="59" t="s">
        <v>170</v>
      </c>
      <c r="D314" s="221" t="s">
        <v>511</v>
      </c>
      <c r="E314" s="45"/>
      <c r="F314" s="45"/>
      <c r="G314" s="43"/>
      <c r="H314" s="43">
        <v>1650</v>
      </c>
      <c r="I314" s="45"/>
      <c r="J314" s="315">
        <v>2448</v>
      </c>
      <c r="K314" s="43">
        <v>2448</v>
      </c>
      <c r="L314" s="43">
        <v>2448</v>
      </c>
      <c r="M314" s="276">
        <f>SUM(L314/K314)*100</f>
        <v>100</v>
      </c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</row>
    <row r="315" spans="1:177" ht="18.75">
      <c r="A315" s="68">
        <f t="shared" si="98"/>
        <v>114</v>
      </c>
      <c r="B315" s="8"/>
      <c r="C315" s="59"/>
      <c r="D315" s="107"/>
      <c r="E315" s="45"/>
      <c r="F315" s="45"/>
      <c r="G315" s="43"/>
      <c r="H315" s="43"/>
      <c r="I315" s="45"/>
      <c r="J315" s="43"/>
      <c r="K315" s="43"/>
      <c r="L315" s="43"/>
      <c r="M315" s="276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  <c r="FJ315" s="24"/>
      <c r="FK315" s="24"/>
      <c r="FL315" s="24"/>
      <c r="FM315" s="24"/>
      <c r="FN315" s="24"/>
      <c r="FO315" s="24"/>
      <c r="FP315" s="24"/>
      <c r="FQ315" s="24"/>
      <c r="FR315" s="24"/>
      <c r="FS315" s="24"/>
      <c r="FT315" s="24"/>
      <c r="FU315" s="24"/>
    </row>
    <row r="316" spans="1:177" ht="18.75">
      <c r="A316" s="68">
        <f t="shared" si="98"/>
        <v>115</v>
      </c>
      <c r="B316" s="116">
        <v>10</v>
      </c>
      <c r="C316" s="117" t="s">
        <v>313</v>
      </c>
      <c r="D316" s="139"/>
      <c r="E316" s="118">
        <f aca="true" t="shared" si="103" ref="E316:L316">SUM(E317)</f>
        <v>31074</v>
      </c>
      <c r="F316" s="118">
        <f t="shared" si="103"/>
        <v>31046</v>
      </c>
      <c r="G316" s="118">
        <f t="shared" si="103"/>
        <v>40000</v>
      </c>
      <c r="H316" s="118">
        <f t="shared" si="103"/>
        <v>40000</v>
      </c>
      <c r="I316" s="118">
        <f t="shared" si="103"/>
        <v>31000</v>
      </c>
      <c r="J316" s="118">
        <f t="shared" si="103"/>
        <v>40000</v>
      </c>
      <c r="K316" s="118">
        <f t="shared" si="103"/>
        <v>40000</v>
      </c>
      <c r="L316" s="118">
        <f t="shared" si="103"/>
        <v>40000</v>
      </c>
      <c r="M316" s="269">
        <f>SUM(L316/K316*100)</f>
        <v>100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  <c r="FJ316" s="24"/>
      <c r="FK316" s="24"/>
      <c r="FL316" s="24"/>
      <c r="FM316" s="24"/>
      <c r="FN316" s="24"/>
      <c r="FO316" s="24"/>
      <c r="FP316" s="24"/>
      <c r="FQ316" s="24"/>
      <c r="FR316" s="24"/>
      <c r="FS316" s="24"/>
      <c r="FT316" s="24"/>
      <c r="FU316" s="24"/>
    </row>
    <row r="317" spans="1:177" ht="18.75">
      <c r="A317" s="68">
        <f t="shared" si="98"/>
        <v>116</v>
      </c>
      <c r="B317" s="8"/>
      <c r="C317" s="100" t="s">
        <v>35</v>
      </c>
      <c r="D317" s="73"/>
      <c r="E317" s="72">
        <f>SUM(E319)</f>
        <v>31074</v>
      </c>
      <c r="F317" s="72">
        <f aca="true" t="shared" si="104" ref="F317:L317">SUM(F319)</f>
        <v>31046</v>
      </c>
      <c r="G317" s="71">
        <f>SUM(G319)</f>
        <v>40000</v>
      </c>
      <c r="H317" s="71">
        <f>SUM(H319)</f>
        <v>40000</v>
      </c>
      <c r="I317" s="72">
        <f t="shared" si="104"/>
        <v>31000</v>
      </c>
      <c r="J317" s="71">
        <f t="shared" si="104"/>
        <v>40000</v>
      </c>
      <c r="K317" s="71">
        <f t="shared" si="104"/>
        <v>40000</v>
      </c>
      <c r="L317" s="71">
        <f t="shared" si="104"/>
        <v>40000</v>
      </c>
      <c r="M317" s="266">
        <f>SUM(L317/J317*100)</f>
        <v>100</v>
      </c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  <c r="FJ317" s="24"/>
      <c r="FK317" s="24"/>
      <c r="FL317" s="24"/>
      <c r="FM317" s="24"/>
      <c r="FN317" s="24"/>
      <c r="FO317" s="24"/>
      <c r="FP317" s="24"/>
      <c r="FQ317" s="24"/>
      <c r="FR317" s="24"/>
      <c r="FS317" s="24"/>
      <c r="FT317" s="24"/>
      <c r="FU317" s="24"/>
    </row>
    <row r="318" spans="1:177" ht="18.75">
      <c r="A318" s="68">
        <f t="shared" si="98"/>
        <v>117</v>
      </c>
      <c r="B318" s="8"/>
      <c r="C318" s="110" t="s">
        <v>1</v>
      </c>
      <c r="D318" s="111" t="s">
        <v>2</v>
      </c>
      <c r="E318" s="36">
        <f aca="true" t="shared" si="105" ref="E318:L318">SUM(E319)</f>
        <v>31074</v>
      </c>
      <c r="F318" s="36">
        <f t="shared" si="105"/>
        <v>31046</v>
      </c>
      <c r="G318" s="289">
        <f t="shared" si="105"/>
        <v>40000</v>
      </c>
      <c r="H318" s="289">
        <f t="shared" si="105"/>
        <v>40000</v>
      </c>
      <c r="I318" s="36">
        <f t="shared" si="105"/>
        <v>31000</v>
      </c>
      <c r="J318" s="289">
        <f t="shared" si="105"/>
        <v>40000</v>
      </c>
      <c r="K318" s="289">
        <f t="shared" si="105"/>
        <v>40000</v>
      </c>
      <c r="L318" s="289">
        <f t="shared" si="105"/>
        <v>40000</v>
      </c>
      <c r="M318" s="260">
        <f>SUM(L318/K318)*100</f>
        <v>100</v>
      </c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  <c r="FJ318" s="24"/>
      <c r="FK318" s="24"/>
      <c r="FL318" s="24"/>
      <c r="FM318" s="24"/>
      <c r="FN318" s="24"/>
      <c r="FO318" s="24"/>
      <c r="FP318" s="24"/>
      <c r="FQ318" s="24"/>
      <c r="FR318" s="24"/>
      <c r="FS318" s="24"/>
      <c r="FT318" s="24"/>
      <c r="FU318" s="24"/>
    </row>
    <row r="319" spans="1:177" ht="19.5" thickBot="1">
      <c r="A319" s="90">
        <f t="shared" si="98"/>
        <v>118</v>
      </c>
      <c r="B319" s="11"/>
      <c r="C319" s="79" t="s">
        <v>31</v>
      </c>
      <c r="D319" s="143" t="s">
        <v>345</v>
      </c>
      <c r="E319" s="105">
        <v>31074</v>
      </c>
      <c r="F319" s="105">
        <v>31046</v>
      </c>
      <c r="G319" s="343">
        <v>40000</v>
      </c>
      <c r="H319" s="343">
        <v>40000</v>
      </c>
      <c r="I319" s="105">
        <v>31000</v>
      </c>
      <c r="J319" s="343">
        <v>40000</v>
      </c>
      <c r="K319" s="343">
        <v>40000</v>
      </c>
      <c r="L319" s="343">
        <v>40000</v>
      </c>
      <c r="M319" s="293">
        <f>SUM(L319/K319)*100</f>
        <v>100</v>
      </c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  <c r="FJ319" s="24"/>
      <c r="FK319" s="24"/>
      <c r="FL319" s="24"/>
      <c r="FM319" s="24"/>
      <c r="FN319" s="24"/>
      <c r="FO319" s="24"/>
      <c r="FP319" s="24"/>
      <c r="FQ319" s="24"/>
      <c r="FR319" s="24"/>
      <c r="FS319" s="24"/>
      <c r="FT319" s="24"/>
      <c r="FU319" s="24"/>
    </row>
    <row r="320" spans="1:177" s="78" customFormat="1" ht="19.5" thickBot="1">
      <c r="A320" s="432" t="s">
        <v>166</v>
      </c>
      <c r="B320" s="433"/>
      <c r="C320" s="433"/>
      <c r="D320" s="433"/>
      <c r="E320" s="433"/>
      <c r="F320" s="433"/>
      <c r="G320" s="433"/>
      <c r="H320" s="433"/>
      <c r="I320" s="433"/>
      <c r="J320" s="433"/>
      <c r="K320" s="433"/>
      <c r="L320" s="434"/>
      <c r="M320" s="162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</row>
    <row r="321" spans="1:177" ht="19.5" thickBot="1">
      <c r="A321" s="50"/>
      <c r="B321" s="115" t="s">
        <v>28</v>
      </c>
      <c r="C321" s="51" t="s">
        <v>16</v>
      </c>
      <c r="D321" s="119"/>
      <c r="E321" s="300" t="s">
        <v>399</v>
      </c>
      <c r="F321" s="384" t="s">
        <v>402</v>
      </c>
      <c r="G321" s="384" t="s">
        <v>491</v>
      </c>
      <c r="H321" s="384" t="s">
        <v>491</v>
      </c>
      <c r="I321" s="335"/>
      <c r="J321" s="386" t="s">
        <v>492</v>
      </c>
      <c r="K321" s="384" t="s">
        <v>493</v>
      </c>
      <c r="L321" s="384" t="s">
        <v>503</v>
      </c>
      <c r="M321" s="385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  <c r="FJ321" s="24"/>
      <c r="FK321" s="24"/>
      <c r="FL321" s="24"/>
      <c r="FM321" s="24"/>
      <c r="FN321" s="24"/>
      <c r="FO321" s="24"/>
      <c r="FP321" s="24"/>
      <c r="FQ321" s="24"/>
      <c r="FR321" s="24"/>
      <c r="FS321" s="24"/>
      <c r="FT321" s="24"/>
      <c r="FU321" s="24"/>
    </row>
    <row r="322" spans="1:177" ht="18" customHeight="1">
      <c r="A322" s="52"/>
      <c r="B322" s="53" t="s">
        <v>29</v>
      </c>
      <c r="C322" s="54" t="s">
        <v>15</v>
      </c>
      <c r="D322" s="224" t="s">
        <v>17</v>
      </c>
      <c r="E322" s="55" t="s">
        <v>20</v>
      </c>
      <c r="F322" s="416" t="s">
        <v>478</v>
      </c>
      <c r="G322" s="416" t="s">
        <v>22</v>
      </c>
      <c r="H322" s="416" t="s">
        <v>490</v>
      </c>
      <c r="I322" s="422" t="s">
        <v>387</v>
      </c>
      <c r="J322" s="429" t="s">
        <v>22</v>
      </c>
      <c r="K322" s="416" t="s">
        <v>494</v>
      </c>
      <c r="L322" s="416" t="s">
        <v>22</v>
      </c>
      <c r="M322" s="420" t="s">
        <v>368</v>
      </c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  <c r="FJ322" s="24"/>
      <c r="FK322" s="24"/>
      <c r="FL322" s="24"/>
      <c r="FM322" s="24"/>
      <c r="FN322" s="24"/>
      <c r="FO322" s="24"/>
      <c r="FP322" s="24"/>
      <c r="FQ322" s="24"/>
      <c r="FR322" s="24"/>
      <c r="FS322" s="24"/>
      <c r="FT322" s="24"/>
      <c r="FU322" s="24"/>
    </row>
    <row r="323" spans="1:177" ht="19.5" thickBot="1">
      <c r="A323" s="52"/>
      <c r="B323" s="53"/>
      <c r="C323" s="53" t="s">
        <v>14</v>
      </c>
      <c r="D323" s="120"/>
      <c r="E323" s="55" t="s">
        <v>19</v>
      </c>
      <c r="F323" s="417"/>
      <c r="G323" s="417"/>
      <c r="H323" s="417"/>
      <c r="I323" s="423"/>
      <c r="J323" s="430"/>
      <c r="K323" s="417"/>
      <c r="L323" s="417"/>
      <c r="M323" s="421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  <c r="FU323" s="24"/>
    </row>
    <row r="324" spans="1:177" ht="18.75">
      <c r="A324" s="40">
        <v>1</v>
      </c>
      <c r="B324" s="418" t="s">
        <v>166</v>
      </c>
      <c r="C324" s="418"/>
      <c r="D324" s="418"/>
      <c r="E324" s="69">
        <f>SUM(E325:E327)</f>
        <v>384926</v>
      </c>
      <c r="F324" s="69">
        <f aca="true" t="shared" si="106" ref="F324:L324">SUM(F325:F327)</f>
        <v>363437</v>
      </c>
      <c r="G324" s="69">
        <f t="shared" si="106"/>
        <v>357180</v>
      </c>
      <c r="H324" s="69">
        <f t="shared" si="106"/>
        <v>386940</v>
      </c>
      <c r="I324" s="69">
        <f t="shared" si="106"/>
        <v>375321</v>
      </c>
      <c r="J324" s="69">
        <f t="shared" si="106"/>
        <v>380460</v>
      </c>
      <c r="K324" s="69">
        <f t="shared" si="106"/>
        <v>379960</v>
      </c>
      <c r="L324" s="69">
        <f t="shared" si="106"/>
        <v>373960</v>
      </c>
      <c r="M324" s="265">
        <f>SUM(L324/K324*100)</f>
        <v>98.4208864090957</v>
      </c>
      <c r="N324" s="3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  <c r="FJ324" s="24"/>
      <c r="FK324" s="24"/>
      <c r="FL324" s="24"/>
      <c r="FM324" s="24"/>
      <c r="FN324" s="24"/>
      <c r="FO324" s="24"/>
      <c r="FP324" s="24"/>
      <c r="FQ324" s="24"/>
      <c r="FR324" s="24"/>
      <c r="FS324" s="24"/>
      <c r="FT324" s="24"/>
      <c r="FU324" s="24"/>
    </row>
    <row r="325" spans="1:177" s="1" customFormat="1" ht="18.75">
      <c r="A325" s="21">
        <f>SUM(A324+1)</f>
        <v>2</v>
      </c>
      <c r="B325" s="121" t="s">
        <v>23</v>
      </c>
      <c r="C325" s="136" t="s">
        <v>24</v>
      </c>
      <c r="D325" s="122"/>
      <c r="E325" s="75">
        <f aca="true" t="shared" si="107" ref="E325:L325">SUM(E329+E354+E365)</f>
        <v>372338</v>
      </c>
      <c r="F325" s="75">
        <f t="shared" si="107"/>
        <v>363437</v>
      </c>
      <c r="G325" s="75">
        <f t="shared" si="107"/>
        <v>357180</v>
      </c>
      <c r="H325" s="75">
        <f t="shared" si="107"/>
        <v>386940</v>
      </c>
      <c r="I325" s="75">
        <f t="shared" si="107"/>
        <v>362621</v>
      </c>
      <c r="J325" s="75">
        <f t="shared" si="107"/>
        <v>369460</v>
      </c>
      <c r="K325" s="75">
        <f t="shared" si="107"/>
        <v>368960</v>
      </c>
      <c r="L325" s="75">
        <f t="shared" si="107"/>
        <v>368960</v>
      </c>
      <c r="M325" s="266">
        <f>SUM(L325/K325*100)</f>
        <v>100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</row>
    <row r="326" spans="1:177" ht="18.75">
      <c r="A326" s="21">
        <f aca="true" t="shared" si="108" ref="A326:A384">SUM(A325+1)</f>
        <v>3</v>
      </c>
      <c r="B326" s="8"/>
      <c r="C326" s="137" t="s">
        <v>25</v>
      </c>
      <c r="D326" s="123"/>
      <c r="E326" s="77">
        <f aca="true" t="shared" si="109" ref="E326:L326">SUM(E366+E330)</f>
        <v>12588</v>
      </c>
      <c r="F326" s="77">
        <f t="shared" si="109"/>
        <v>0</v>
      </c>
      <c r="G326" s="77">
        <f t="shared" si="109"/>
        <v>0</v>
      </c>
      <c r="H326" s="77">
        <f t="shared" si="109"/>
        <v>0</v>
      </c>
      <c r="I326" s="77">
        <f t="shared" si="109"/>
        <v>12700</v>
      </c>
      <c r="J326" s="77">
        <f t="shared" si="109"/>
        <v>11000</v>
      </c>
      <c r="K326" s="77">
        <f t="shared" si="109"/>
        <v>11000</v>
      </c>
      <c r="L326" s="77">
        <f t="shared" si="109"/>
        <v>5000</v>
      </c>
      <c r="M326" s="266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  <c r="FJ326" s="24"/>
      <c r="FK326" s="24"/>
      <c r="FL326" s="24"/>
      <c r="FM326" s="24"/>
      <c r="FN326" s="24"/>
      <c r="FO326" s="24"/>
      <c r="FP326" s="24"/>
      <c r="FQ326" s="24"/>
      <c r="FR326" s="24"/>
      <c r="FS326" s="24"/>
      <c r="FT326" s="24"/>
      <c r="FU326" s="24"/>
    </row>
    <row r="327" spans="1:177" ht="19.5" thickBot="1">
      <c r="A327" s="21">
        <f t="shared" si="108"/>
        <v>4</v>
      </c>
      <c r="B327" s="8"/>
      <c r="C327" s="137" t="s">
        <v>26</v>
      </c>
      <c r="D327" s="123"/>
      <c r="E327" s="77"/>
      <c r="F327" s="77"/>
      <c r="G327" s="77"/>
      <c r="H327" s="77"/>
      <c r="I327" s="77"/>
      <c r="J327" s="77"/>
      <c r="K327" s="77"/>
      <c r="L327" s="77"/>
      <c r="M327" s="266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  <c r="FJ327" s="24"/>
      <c r="FK327" s="24"/>
      <c r="FL327" s="24"/>
      <c r="FM327" s="24"/>
      <c r="FN327" s="24"/>
      <c r="FO327" s="24"/>
      <c r="FP327" s="24"/>
      <c r="FQ327" s="24"/>
      <c r="FR327" s="24"/>
      <c r="FS327" s="24"/>
      <c r="FT327" s="24"/>
      <c r="FU327" s="24"/>
    </row>
    <row r="328" spans="1:177" s="1" customFormat="1" ht="19.5" thickTop="1">
      <c r="A328" s="68">
        <f t="shared" si="108"/>
        <v>5</v>
      </c>
      <c r="B328" s="62">
        <v>1</v>
      </c>
      <c r="C328" s="98" t="s">
        <v>167</v>
      </c>
      <c r="D328" s="138"/>
      <c r="E328" s="245">
        <f>SUM(E329+E330)</f>
        <v>303237</v>
      </c>
      <c r="F328" s="245">
        <f aca="true" t="shared" si="110" ref="F328:L328">SUM(F329+F330)</f>
        <v>318783</v>
      </c>
      <c r="G328" s="342">
        <f>SUM(G329+G330)</f>
        <v>314130</v>
      </c>
      <c r="H328" s="342">
        <f>SUM(H329+H330)</f>
        <v>314340</v>
      </c>
      <c r="I328" s="245">
        <f t="shared" si="110"/>
        <v>295130</v>
      </c>
      <c r="J328" s="342">
        <f t="shared" si="110"/>
        <v>338960</v>
      </c>
      <c r="K328" s="342">
        <f t="shared" si="110"/>
        <v>338960</v>
      </c>
      <c r="L328" s="342">
        <f t="shared" si="110"/>
        <v>332960</v>
      </c>
      <c r="M328" s="267">
        <f>SUM(L328/K328*100)</f>
        <v>98.22987963181497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</row>
    <row r="329" spans="1:177" s="16" customFormat="1" ht="18.75">
      <c r="A329" s="68">
        <f t="shared" si="108"/>
        <v>6</v>
      </c>
      <c r="B329" s="42"/>
      <c r="C329" s="100" t="s">
        <v>35</v>
      </c>
      <c r="D329" s="73"/>
      <c r="E329" s="246">
        <f aca="true" t="shared" si="111" ref="E329:L329">SUM(E331+E348-E338+E340-E345-E337)</f>
        <v>290649</v>
      </c>
      <c r="F329" s="246">
        <f t="shared" si="111"/>
        <v>318783</v>
      </c>
      <c r="G329" s="246">
        <f t="shared" si="111"/>
        <v>314130</v>
      </c>
      <c r="H329" s="246">
        <f t="shared" si="111"/>
        <v>314340</v>
      </c>
      <c r="I329" s="246">
        <f t="shared" si="111"/>
        <v>282430</v>
      </c>
      <c r="J329" s="246">
        <f t="shared" si="111"/>
        <v>327960</v>
      </c>
      <c r="K329" s="246">
        <f t="shared" si="111"/>
        <v>327960</v>
      </c>
      <c r="L329" s="246">
        <f t="shared" si="111"/>
        <v>327960</v>
      </c>
      <c r="M329" s="266">
        <f>SUM(L329/K329*100)</f>
        <v>100</v>
      </c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  <c r="FJ329" s="24"/>
      <c r="FK329" s="24"/>
      <c r="FL329" s="24"/>
      <c r="FM329" s="24"/>
      <c r="FN329" s="24"/>
      <c r="FO329" s="24"/>
      <c r="FP329" s="24"/>
      <c r="FQ329" s="24"/>
      <c r="FR329" s="24"/>
      <c r="FS329" s="24"/>
      <c r="FT329" s="24"/>
      <c r="FU329" s="24"/>
    </row>
    <row r="330" spans="1:177" s="16" customFormat="1" ht="18.75">
      <c r="A330" s="68">
        <f t="shared" si="108"/>
        <v>7</v>
      </c>
      <c r="B330" s="42"/>
      <c r="C330" s="100" t="s">
        <v>78</v>
      </c>
      <c r="D330" s="73"/>
      <c r="E330" s="246">
        <f aca="true" t="shared" si="112" ref="E330:L330">SUM(E338+E345+E337)</f>
        <v>12588</v>
      </c>
      <c r="F330" s="246">
        <f t="shared" si="112"/>
        <v>0</v>
      </c>
      <c r="G330" s="246">
        <f t="shared" si="112"/>
        <v>0</v>
      </c>
      <c r="H330" s="246">
        <f t="shared" si="112"/>
        <v>0</v>
      </c>
      <c r="I330" s="246">
        <f t="shared" si="112"/>
        <v>12700</v>
      </c>
      <c r="J330" s="246">
        <f t="shared" si="112"/>
        <v>11000</v>
      </c>
      <c r="K330" s="246">
        <f t="shared" si="112"/>
        <v>11000</v>
      </c>
      <c r="L330" s="246">
        <f t="shared" si="112"/>
        <v>5000</v>
      </c>
      <c r="M330" s="266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  <c r="FJ330" s="24"/>
      <c r="FK330" s="24"/>
      <c r="FL330" s="24"/>
      <c r="FM330" s="24"/>
      <c r="FN330" s="24"/>
      <c r="FO330" s="24"/>
      <c r="FP330" s="24"/>
      <c r="FQ330" s="24"/>
      <c r="FR330" s="24"/>
      <c r="FS330" s="24"/>
      <c r="FT330" s="24"/>
      <c r="FU330" s="24"/>
    </row>
    <row r="331" spans="1:176" ht="18.75">
      <c r="A331" s="68">
        <f t="shared" si="108"/>
        <v>8</v>
      </c>
      <c r="B331" s="42"/>
      <c r="C331" s="59" t="s">
        <v>130</v>
      </c>
      <c r="D331" s="82" t="s">
        <v>168</v>
      </c>
      <c r="E331" s="38">
        <f aca="true" t="shared" si="113" ref="E331:L331">SUM(E332)</f>
        <v>259035</v>
      </c>
      <c r="F331" s="38">
        <f t="shared" si="113"/>
        <v>277230</v>
      </c>
      <c r="G331" s="8">
        <f t="shared" si="113"/>
        <v>273030</v>
      </c>
      <c r="H331" s="8">
        <f t="shared" si="113"/>
        <v>273240</v>
      </c>
      <c r="I331" s="38">
        <f t="shared" si="113"/>
        <v>255580</v>
      </c>
      <c r="J331" s="8">
        <f t="shared" si="113"/>
        <v>299930</v>
      </c>
      <c r="K331" s="8">
        <f t="shared" si="113"/>
        <v>299930</v>
      </c>
      <c r="L331" s="8">
        <f t="shared" si="113"/>
        <v>293930</v>
      </c>
      <c r="M331" s="260">
        <f>SUM(L331/K331)*100</f>
        <v>97.99953322441904</v>
      </c>
      <c r="N331" s="10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  <c r="FJ331" s="24"/>
      <c r="FK331" s="24"/>
      <c r="FL331" s="24"/>
      <c r="FM331" s="24"/>
      <c r="FN331" s="24"/>
      <c r="FO331" s="24"/>
      <c r="FP331" s="24"/>
      <c r="FQ331" s="24"/>
      <c r="FR331" s="24"/>
      <c r="FS331" s="24"/>
      <c r="FT331" s="24"/>
    </row>
    <row r="332" spans="1:177" s="15" customFormat="1" ht="21" customHeight="1" thickBot="1">
      <c r="A332" s="68">
        <f t="shared" si="108"/>
        <v>9</v>
      </c>
      <c r="B332" s="42"/>
      <c r="C332" s="59" t="s">
        <v>169</v>
      </c>
      <c r="D332" s="82" t="s">
        <v>330</v>
      </c>
      <c r="E332" s="8">
        <f>SUM(E333:E338)</f>
        <v>259035</v>
      </c>
      <c r="F332" s="8">
        <f aca="true" t="shared" si="114" ref="F332:L332">SUM(F333:F338)</f>
        <v>277230</v>
      </c>
      <c r="G332" s="8">
        <f>SUM(G333:G338)</f>
        <v>273030</v>
      </c>
      <c r="H332" s="8">
        <f>SUM(H333:H338)</f>
        <v>273240</v>
      </c>
      <c r="I332" s="8">
        <f t="shared" si="114"/>
        <v>255580</v>
      </c>
      <c r="J332" s="8">
        <f t="shared" si="114"/>
        <v>299930</v>
      </c>
      <c r="K332" s="8">
        <f t="shared" si="114"/>
        <v>299930</v>
      </c>
      <c r="L332" s="8">
        <f t="shared" si="114"/>
        <v>293930</v>
      </c>
      <c r="M332" s="260">
        <f>SUM(L332/K332)*100</f>
        <v>97.99953322441904</v>
      </c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  <c r="FJ332" s="24"/>
      <c r="FK332" s="24"/>
      <c r="FL332" s="24"/>
      <c r="FM332" s="24"/>
      <c r="FN332" s="24"/>
      <c r="FO332" s="24"/>
      <c r="FP332" s="24"/>
      <c r="FQ332" s="24"/>
      <c r="FR332" s="24"/>
      <c r="FS332" s="24"/>
      <c r="FT332" s="24"/>
      <c r="FU332" s="24"/>
    </row>
    <row r="333" spans="1:177" s="15" customFormat="1" ht="21" customHeight="1" thickBot="1">
      <c r="A333" s="68">
        <f t="shared" si="108"/>
        <v>10</v>
      </c>
      <c r="B333" s="42"/>
      <c r="C333" s="59" t="s">
        <v>60</v>
      </c>
      <c r="D333" s="82" t="s">
        <v>134</v>
      </c>
      <c r="E333" s="8">
        <v>159789</v>
      </c>
      <c r="F333" s="8">
        <v>181963</v>
      </c>
      <c r="G333" s="8">
        <v>180000</v>
      </c>
      <c r="H333" s="8">
        <v>180000</v>
      </c>
      <c r="I333" s="8">
        <v>155000</v>
      </c>
      <c r="J333" s="311">
        <v>185400</v>
      </c>
      <c r="K333" s="8">
        <v>185400</v>
      </c>
      <c r="L333" s="8">
        <v>185400</v>
      </c>
      <c r="M333" s="260">
        <f>SUM(L333/K333)*100</f>
        <v>100</v>
      </c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  <c r="FJ333" s="24"/>
      <c r="FK333" s="24"/>
      <c r="FL333" s="24"/>
      <c r="FM333" s="24"/>
      <c r="FN333" s="24"/>
      <c r="FO333" s="24"/>
      <c r="FP333" s="24"/>
      <c r="FQ333" s="24"/>
      <c r="FR333" s="24"/>
      <c r="FS333" s="24"/>
      <c r="FT333" s="24"/>
      <c r="FU333" s="24"/>
    </row>
    <row r="334" spans="1:177" s="15" customFormat="1" ht="21" customHeight="1" thickBot="1">
      <c r="A334" s="68">
        <f t="shared" si="108"/>
        <v>11</v>
      </c>
      <c r="B334" s="42"/>
      <c r="C334" s="59" t="s">
        <v>61</v>
      </c>
      <c r="D334" s="82" t="s">
        <v>125</v>
      </c>
      <c r="E334" s="8">
        <v>56653</v>
      </c>
      <c r="F334" s="8">
        <v>64949</v>
      </c>
      <c r="G334" s="8">
        <v>63000</v>
      </c>
      <c r="H334" s="8">
        <v>63000</v>
      </c>
      <c r="I334" s="8">
        <v>57600</v>
      </c>
      <c r="J334" s="311">
        <v>68522</v>
      </c>
      <c r="K334" s="8">
        <v>68522</v>
      </c>
      <c r="L334" s="8">
        <v>68522</v>
      </c>
      <c r="M334" s="260">
        <f>SUM(L334/K334)*100</f>
        <v>100</v>
      </c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  <c r="FJ334" s="24"/>
      <c r="FK334" s="24"/>
      <c r="FL334" s="24"/>
      <c r="FM334" s="24"/>
      <c r="FN334" s="24"/>
      <c r="FO334" s="24"/>
      <c r="FP334" s="24"/>
      <c r="FQ334" s="24"/>
      <c r="FR334" s="24"/>
      <c r="FS334" s="24"/>
      <c r="FT334" s="24"/>
      <c r="FU334" s="24"/>
    </row>
    <row r="335" spans="1:177" s="15" customFormat="1" ht="19.5" thickBot="1">
      <c r="A335" s="68">
        <f t="shared" si="108"/>
        <v>12</v>
      </c>
      <c r="B335" s="42"/>
      <c r="C335" s="59" t="s">
        <v>55</v>
      </c>
      <c r="D335" s="82" t="s">
        <v>76</v>
      </c>
      <c r="E335" s="38">
        <v>27896</v>
      </c>
      <c r="F335" s="38">
        <v>28922</v>
      </c>
      <c r="G335" s="8">
        <v>30030</v>
      </c>
      <c r="H335" s="8">
        <v>24240</v>
      </c>
      <c r="I335" s="38">
        <v>29030</v>
      </c>
      <c r="J335" s="311">
        <v>25000</v>
      </c>
      <c r="K335" s="8">
        <v>25000</v>
      </c>
      <c r="L335" s="8">
        <v>25000</v>
      </c>
      <c r="M335" s="260">
        <f>SUM(L335/K335)*100</f>
        <v>100</v>
      </c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  <c r="FJ335" s="24"/>
      <c r="FK335" s="24"/>
      <c r="FL335" s="24"/>
      <c r="FM335" s="24"/>
      <c r="FN335" s="24"/>
      <c r="FO335" s="24"/>
      <c r="FP335" s="24"/>
      <c r="FQ335" s="24"/>
      <c r="FR335" s="24"/>
      <c r="FS335" s="24"/>
      <c r="FT335" s="24"/>
      <c r="FU335" s="24"/>
    </row>
    <row r="336" spans="1:177" s="1" customFormat="1" ht="18.75">
      <c r="A336" s="68">
        <f t="shared" si="108"/>
        <v>13</v>
      </c>
      <c r="B336" s="42"/>
      <c r="C336" s="59" t="s">
        <v>170</v>
      </c>
      <c r="D336" s="221" t="s">
        <v>511</v>
      </c>
      <c r="E336" s="8">
        <v>2109</v>
      </c>
      <c r="F336" s="8">
        <v>1396</v>
      </c>
      <c r="G336" s="8">
        <v>0</v>
      </c>
      <c r="H336" s="8">
        <v>6000</v>
      </c>
      <c r="I336" s="8">
        <v>1250</v>
      </c>
      <c r="J336" s="8">
        <v>10008</v>
      </c>
      <c r="K336" s="8">
        <v>10008</v>
      </c>
      <c r="L336" s="8">
        <v>10008</v>
      </c>
      <c r="M336" s="260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</row>
    <row r="337" spans="1:177" s="1" customFormat="1" ht="18.75">
      <c r="A337" s="68">
        <f t="shared" si="108"/>
        <v>14</v>
      </c>
      <c r="B337" s="42"/>
      <c r="C337" s="59" t="s">
        <v>183</v>
      </c>
      <c r="D337" s="89" t="s">
        <v>319</v>
      </c>
      <c r="E337" s="38">
        <v>6673</v>
      </c>
      <c r="F337" s="38">
        <v>0</v>
      </c>
      <c r="G337" s="8"/>
      <c r="H337" s="8"/>
      <c r="I337" s="38">
        <v>6700</v>
      </c>
      <c r="J337" s="8">
        <v>11000</v>
      </c>
      <c r="K337" s="8">
        <v>11000</v>
      </c>
      <c r="L337" s="8">
        <v>5000</v>
      </c>
      <c r="M337" s="268">
        <v>0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</row>
    <row r="338" spans="1:177" s="1" customFormat="1" ht="18.75">
      <c r="A338" s="68">
        <f t="shared" si="108"/>
        <v>15</v>
      </c>
      <c r="B338" s="42"/>
      <c r="C338" s="59" t="s">
        <v>182</v>
      </c>
      <c r="D338" s="89" t="s">
        <v>407</v>
      </c>
      <c r="E338" s="38">
        <v>5915</v>
      </c>
      <c r="F338" s="38">
        <v>0</v>
      </c>
      <c r="G338" s="8"/>
      <c r="H338" s="8"/>
      <c r="I338" s="38">
        <v>6000</v>
      </c>
      <c r="J338" s="8"/>
      <c r="K338" s="8"/>
      <c r="L338" s="8"/>
      <c r="M338" s="268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</row>
    <row r="339" spans="1:177" s="1" customFormat="1" ht="18.75">
      <c r="A339" s="68">
        <f t="shared" si="108"/>
        <v>16</v>
      </c>
      <c r="B339" s="42"/>
      <c r="C339" s="59"/>
      <c r="D339" s="89"/>
      <c r="E339" s="83"/>
      <c r="F339" s="83"/>
      <c r="G339" s="12"/>
      <c r="H339" s="12"/>
      <c r="I339" s="83"/>
      <c r="J339" s="12"/>
      <c r="K339" s="12"/>
      <c r="L339" s="12"/>
      <c r="M339" s="277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</row>
    <row r="340" spans="1:177" s="1" customFormat="1" ht="18.75">
      <c r="A340" s="68">
        <f t="shared" si="108"/>
        <v>17</v>
      </c>
      <c r="B340" s="42"/>
      <c r="C340" s="59" t="s">
        <v>36</v>
      </c>
      <c r="D340" s="89" t="s">
        <v>314</v>
      </c>
      <c r="E340" s="38">
        <f aca="true" t="shared" si="115" ref="E340:L340">SUM(E341)</f>
        <v>27768</v>
      </c>
      <c r="F340" s="38">
        <f t="shared" si="115"/>
        <v>29364</v>
      </c>
      <c r="G340" s="8">
        <f t="shared" si="115"/>
        <v>32300</v>
      </c>
      <c r="H340" s="8">
        <f t="shared" si="115"/>
        <v>32300</v>
      </c>
      <c r="I340" s="38">
        <f t="shared" si="115"/>
        <v>22950</v>
      </c>
      <c r="J340" s="8">
        <f t="shared" si="115"/>
        <v>30230</v>
      </c>
      <c r="K340" s="8">
        <f t="shared" si="115"/>
        <v>30230</v>
      </c>
      <c r="L340" s="8">
        <f t="shared" si="115"/>
        <v>30230</v>
      </c>
      <c r="M340" s="260">
        <f>SUM(L340/K340)*100</f>
        <v>100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</row>
    <row r="341" spans="1:177" s="1" customFormat="1" ht="18.75">
      <c r="A341" s="68">
        <f t="shared" si="108"/>
        <v>18</v>
      </c>
      <c r="B341" s="42"/>
      <c r="C341" s="59" t="s">
        <v>169</v>
      </c>
      <c r="D341" s="89" t="s">
        <v>375</v>
      </c>
      <c r="E341" s="38">
        <f>SUM(E342:E346)</f>
        <v>27768</v>
      </c>
      <c r="F341" s="38">
        <f>SUM(F342:F346)</f>
        <v>29364</v>
      </c>
      <c r="G341" s="8">
        <f>SUM(G342:G345)</f>
        <v>32300</v>
      </c>
      <c r="H341" s="8">
        <f>SUM(H342:H346)</f>
        <v>32300</v>
      </c>
      <c r="I341" s="38">
        <f>SUM(I342:I345)</f>
        <v>22950</v>
      </c>
      <c r="J341" s="8">
        <f>SUM(J342:J346)</f>
        <v>30230</v>
      </c>
      <c r="K341" s="8">
        <f>SUM(K342:K346)</f>
        <v>30230</v>
      </c>
      <c r="L341" s="8">
        <f>SUM(L342:L346)</f>
        <v>30230</v>
      </c>
      <c r="M341" s="260">
        <f>SUM(L341/K341)*100</f>
        <v>100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</row>
    <row r="342" spans="1:177" s="1" customFormat="1" ht="18.75">
      <c r="A342" s="68">
        <f t="shared" si="108"/>
        <v>19</v>
      </c>
      <c r="B342" s="42"/>
      <c r="C342" s="59" t="s">
        <v>60</v>
      </c>
      <c r="D342" s="89" t="s">
        <v>134</v>
      </c>
      <c r="E342" s="38">
        <v>17854</v>
      </c>
      <c r="F342" s="38">
        <v>20052</v>
      </c>
      <c r="G342" s="8">
        <v>22618</v>
      </c>
      <c r="H342" s="8">
        <v>22618</v>
      </c>
      <c r="I342" s="38">
        <v>15500</v>
      </c>
      <c r="J342" s="311">
        <v>20618</v>
      </c>
      <c r="K342" s="8">
        <v>20618</v>
      </c>
      <c r="L342" s="8">
        <v>20618</v>
      </c>
      <c r="M342" s="260">
        <f>SUM(L342/K342)*100</f>
        <v>100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</row>
    <row r="343" spans="1:177" s="1" customFormat="1" ht="18.75">
      <c r="A343" s="68">
        <f t="shared" si="108"/>
        <v>20</v>
      </c>
      <c r="B343" s="42"/>
      <c r="C343" s="59" t="s">
        <v>61</v>
      </c>
      <c r="D343" s="82" t="s">
        <v>125</v>
      </c>
      <c r="E343" s="38">
        <v>5838</v>
      </c>
      <c r="F343" s="38">
        <v>6562</v>
      </c>
      <c r="G343" s="8">
        <v>7962</v>
      </c>
      <c r="H343" s="8">
        <v>7962</v>
      </c>
      <c r="I343" s="38">
        <v>5450</v>
      </c>
      <c r="J343" s="311">
        <v>6962</v>
      </c>
      <c r="K343" s="8">
        <v>6962</v>
      </c>
      <c r="L343" s="8">
        <v>6962</v>
      </c>
      <c r="M343" s="260">
        <f>SUM(L343/K343)*100</f>
        <v>100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</row>
    <row r="344" spans="1:177" s="1" customFormat="1" ht="18.75">
      <c r="A344" s="68">
        <f t="shared" si="108"/>
        <v>21</v>
      </c>
      <c r="B344" s="42"/>
      <c r="C344" s="59" t="s">
        <v>55</v>
      </c>
      <c r="D344" s="89" t="s">
        <v>76</v>
      </c>
      <c r="E344" s="38">
        <v>4053</v>
      </c>
      <c r="F344" s="38">
        <v>2153</v>
      </c>
      <c r="G344" s="8">
        <v>1720</v>
      </c>
      <c r="H344" s="8">
        <v>920</v>
      </c>
      <c r="I344" s="38">
        <v>2000</v>
      </c>
      <c r="J344" s="311">
        <v>1000</v>
      </c>
      <c r="K344" s="8">
        <v>1000</v>
      </c>
      <c r="L344" s="8">
        <v>1000</v>
      </c>
      <c r="M344" s="260">
        <f>SUM(L344/K344)*100</f>
        <v>100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</row>
    <row r="345" spans="1:177" s="1" customFormat="1" ht="18.75">
      <c r="A345" s="68">
        <f t="shared" si="108"/>
        <v>22</v>
      </c>
      <c r="B345" s="42"/>
      <c r="C345" s="59"/>
      <c r="D345" s="89"/>
      <c r="E345" s="38">
        <v>0</v>
      </c>
      <c r="F345" s="38">
        <v>0</v>
      </c>
      <c r="G345" s="8"/>
      <c r="H345" s="8"/>
      <c r="I345" s="38"/>
      <c r="J345" s="311"/>
      <c r="K345" s="8"/>
      <c r="L345" s="8"/>
      <c r="M345" s="260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</row>
    <row r="346" spans="1:177" s="1" customFormat="1" ht="18.75">
      <c r="A346" s="68">
        <f>SUM(A345+1)</f>
        <v>23</v>
      </c>
      <c r="B346" s="42"/>
      <c r="C346" s="59" t="s">
        <v>170</v>
      </c>
      <c r="D346" s="221" t="s">
        <v>511</v>
      </c>
      <c r="E346" s="38">
        <v>23</v>
      </c>
      <c r="F346" s="38">
        <v>597</v>
      </c>
      <c r="G346" s="12"/>
      <c r="H346" s="38">
        <v>800</v>
      </c>
      <c r="I346" s="83"/>
      <c r="J346" s="38">
        <v>1650</v>
      </c>
      <c r="K346" s="38">
        <v>1650</v>
      </c>
      <c r="L346" s="38">
        <v>1650</v>
      </c>
      <c r="M346" s="277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</row>
    <row r="347" spans="1:177" s="1" customFormat="1" ht="18.75">
      <c r="A347" s="68">
        <f>SUM(A346+1)</f>
        <v>24</v>
      </c>
      <c r="B347" s="42"/>
      <c r="C347" s="59"/>
      <c r="D347" s="89"/>
      <c r="E347" s="83"/>
      <c r="F347" s="83"/>
      <c r="G347" s="12"/>
      <c r="H347" s="12"/>
      <c r="I347" s="83"/>
      <c r="J347" s="12"/>
      <c r="K347" s="12"/>
      <c r="L347" s="12"/>
      <c r="M347" s="277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</row>
    <row r="348" spans="1:177" s="1" customFormat="1" ht="18.75">
      <c r="A348" s="68">
        <f>SUM(A347+1)</f>
        <v>25</v>
      </c>
      <c r="B348" s="42"/>
      <c r="C348" s="59" t="s">
        <v>160</v>
      </c>
      <c r="D348" s="89" t="s">
        <v>171</v>
      </c>
      <c r="E348" s="8">
        <f aca="true" t="shared" si="116" ref="E348:L348">SUM(E349)</f>
        <v>16434</v>
      </c>
      <c r="F348" s="8">
        <f t="shared" si="116"/>
        <v>12189</v>
      </c>
      <c r="G348" s="8">
        <f t="shared" si="116"/>
        <v>8800</v>
      </c>
      <c r="H348" s="8">
        <f t="shared" si="116"/>
        <v>8800</v>
      </c>
      <c r="I348" s="8">
        <f t="shared" si="116"/>
        <v>16600</v>
      </c>
      <c r="J348" s="8">
        <f t="shared" si="116"/>
        <v>8800</v>
      </c>
      <c r="K348" s="8">
        <f t="shared" si="116"/>
        <v>8800</v>
      </c>
      <c r="L348" s="8">
        <f t="shared" si="116"/>
        <v>8800</v>
      </c>
      <c r="M348" s="260">
        <f>SUM(L348/K348)*100</f>
        <v>100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</row>
    <row r="349" spans="1:177" s="1" customFormat="1" ht="18.75">
      <c r="A349" s="68">
        <f>SUM(A348+1)</f>
        <v>26</v>
      </c>
      <c r="B349" s="42"/>
      <c r="C349" s="59" t="s">
        <v>331</v>
      </c>
      <c r="D349" s="82" t="s">
        <v>332</v>
      </c>
      <c r="E349" s="259">
        <f>SUM(E350:E352)</f>
        <v>16434</v>
      </c>
      <c r="F349" s="259">
        <f aca="true" t="shared" si="117" ref="F349:L349">SUM(F350:F352)</f>
        <v>12189</v>
      </c>
      <c r="G349" s="14">
        <f>SUM(G350:G352)</f>
        <v>8800</v>
      </c>
      <c r="H349" s="14">
        <f>SUM(H350:H352)</f>
        <v>8800</v>
      </c>
      <c r="I349" s="259">
        <f t="shared" si="117"/>
        <v>16600</v>
      </c>
      <c r="J349" s="14">
        <f t="shared" si="117"/>
        <v>8800</v>
      </c>
      <c r="K349" s="14">
        <f t="shared" si="117"/>
        <v>8800</v>
      </c>
      <c r="L349" s="14">
        <f t="shared" si="117"/>
        <v>8800</v>
      </c>
      <c r="M349" s="260">
        <f>SUM(L349/K349)*100</f>
        <v>100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</row>
    <row r="350" spans="1:177" s="1" customFormat="1" ht="18.75">
      <c r="A350" s="68">
        <f t="shared" si="108"/>
        <v>27</v>
      </c>
      <c r="B350" s="42"/>
      <c r="C350" s="59" t="s">
        <v>31</v>
      </c>
      <c r="D350" s="82" t="s">
        <v>467</v>
      </c>
      <c r="E350" s="8">
        <v>1796</v>
      </c>
      <c r="F350" s="8">
        <v>8796</v>
      </c>
      <c r="G350" s="8">
        <v>8800</v>
      </c>
      <c r="H350" s="8">
        <v>8800</v>
      </c>
      <c r="I350" s="8">
        <v>1500</v>
      </c>
      <c r="J350" s="8">
        <v>8800</v>
      </c>
      <c r="K350" s="8">
        <v>8800</v>
      </c>
      <c r="L350" s="8">
        <v>8800</v>
      </c>
      <c r="M350" s="13">
        <v>0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</row>
    <row r="351" spans="1:177" s="1" customFormat="1" ht="18.75">
      <c r="A351" s="68">
        <f t="shared" si="108"/>
        <v>28</v>
      </c>
      <c r="B351" s="42"/>
      <c r="C351" s="59" t="s">
        <v>170</v>
      </c>
      <c r="D351" s="82" t="s">
        <v>438</v>
      </c>
      <c r="E351" s="8">
        <v>3000</v>
      </c>
      <c r="F351" s="8">
        <v>0</v>
      </c>
      <c r="G351" s="8">
        <v>0</v>
      </c>
      <c r="H351" s="8">
        <v>0</v>
      </c>
      <c r="I351" s="8">
        <v>3000</v>
      </c>
      <c r="J351" s="8">
        <v>0</v>
      </c>
      <c r="K351" s="8">
        <v>0</v>
      </c>
      <c r="L351" s="8">
        <v>0</v>
      </c>
      <c r="M351" s="13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</row>
    <row r="352" spans="1:177" s="1" customFormat="1" ht="18.75">
      <c r="A352" s="68">
        <f t="shared" si="108"/>
        <v>29</v>
      </c>
      <c r="B352" s="42"/>
      <c r="C352" s="59" t="s">
        <v>146</v>
      </c>
      <c r="D352" s="82" t="s">
        <v>153</v>
      </c>
      <c r="E352" s="8">
        <v>11638</v>
      </c>
      <c r="F352" s="8">
        <v>3393</v>
      </c>
      <c r="G352" s="8"/>
      <c r="H352" s="8"/>
      <c r="I352" s="8">
        <v>12100</v>
      </c>
      <c r="J352" s="8"/>
      <c r="K352" s="8"/>
      <c r="L352" s="8"/>
      <c r="M352" s="260" t="e">
        <f>SUM(L352/K352)*100</f>
        <v>#DIV/0!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</row>
    <row r="353" spans="1:177" s="1" customFormat="1" ht="18.75">
      <c r="A353" s="68">
        <f t="shared" si="108"/>
        <v>30</v>
      </c>
      <c r="B353" s="116">
        <v>2</v>
      </c>
      <c r="C353" s="117" t="s">
        <v>172</v>
      </c>
      <c r="D353" s="139"/>
      <c r="E353" s="118">
        <f aca="true" t="shared" si="118" ref="E353:L353">SUM(E354)</f>
        <v>51830</v>
      </c>
      <c r="F353" s="118">
        <f t="shared" si="118"/>
        <v>830</v>
      </c>
      <c r="G353" s="116">
        <f t="shared" si="118"/>
        <v>1200</v>
      </c>
      <c r="H353" s="116">
        <f t="shared" si="118"/>
        <v>21200</v>
      </c>
      <c r="I353" s="118">
        <f t="shared" si="118"/>
        <v>53000</v>
      </c>
      <c r="J353" s="116">
        <f t="shared" si="118"/>
        <v>1200</v>
      </c>
      <c r="K353" s="116">
        <f t="shared" si="118"/>
        <v>1200</v>
      </c>
      <c r="L353" s="116">
        <f t="shared" si="118"/>
        <v>1200</v>
      </c>
      <c r="M353" s="269">
        <f>SUM(L353/K353*100)</f>
        <v>100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</row>
    <row r="354" spans="1:177" s="16" customFormat="1" ht="18.75">
      <c r="A354" s="68">
        <f t="shared" si="108"/>
        <v>31</v>
      </c>
      <c r="B354" s="42"/>
      <c r="C354" s="100" t="s">
        <v>35</v>
      </c>
      <c r="D354" s="73"/>
      <c r="E354" s="71">
        <f aca="true" t="shared" si="119" ref="E354:L354">SUM(E355)</f>
        <v>51830</v>
      </c>
      <c r="F354" s="71">
        <f t="shared" si="119"/>
        <v>830</v>
      </c>
      <c r="G354" s="72">
        <f t="shared" si="119"/>
        <v>1200</v>
      </c>
      <c r="H354" s="72">
        <f t="shared" si="119"/>
        <v>21200</v>
      </c>
      <c r="I354" s="71">
        <f t="shared" si="119"/>
        <v>53000</v>
      </c>
      <c r="J354" s="72">
        <f t="shared" si="119"/>
        <v>1200</v>
      </c>
      <c r="K354" s="72">
        <f t="shared" si="119"/>
        <v>1200</v>
      </c>
      <c r="L354" s="72">
        <f t="shared" si="119"/>
        <v>1200</v>
      </c>
      <c r="M354" s="266">
        <f>SUM(L354/K354*100)</f>
        <v>100</v>
      </c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</row>
    <row r="355" spans="1:177" s="1" customFormat="1" ht="18.75">
      <c r="A355" s="68">
        <f t="shared" si="108"/>
        <v>32</v>
      </c>
      <c r="B355" s="42"/>
      <c r="C355" s="59" t="s">
        <v>173</v>
      </c>
      <c r="D355" s="82" t="s">
        <v>172</v>
      </c>
      <c r="E355" s="14">
        <f>SUM(E356:E358)</f>
        <v>51830</v>
      </c>
      <c r="F355" s="14">
        <f>SUM(F356:F360)</f>
        <v>830</v>
      </c>
      <c r="G355" s="14">
        <f>SUM(G356:G360)</f>
        <v>1200</v>
      </c>
      <c r="H355" s="14">
        <f>SUM(H356:H360)</f>
        <v>21200</v>
      </c>
      <c r="I355" s="14">
        <f>SUM(I356:I358)</f>
        <v>53000</v>
      </c>
      <c r="J355" s="14">
        <f>SUM(J356:J360)</f>
        <v>1200</v>
      </c>
      <c r="K355" s="14">
        <f>SUM(K356:K360)</f>
        <v>1200</v>
      </c>
      <c r="L355" s="14">
        <f>SUM(L356:L360)</f>
        <v>1200</v>
      </c>
      <c r="M355" s="260">
        <f>SUM(L355/K355)*100</f>
        <v>100</v>
      </c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</row>
    <row r="356" spans="1:177" s="1" customFormat="1" ht="18.75">
      <c r="A356" s="68">
        <f t="shared" si="108"/>
        <v>33</v>
      </c>
      <c r="B356" s="42"/>
      <c r="C356" s="59" t="s">
        <v>55</v>
      </c>
      <c r="D356" s="82" t="s">
        <v>431</v>
      </c>
      <c r="E356" s="8">
        <v>0</v>
      </c>
      <c r="F356" s="8">
        <v>673</v>
      </c>
      <c r="G356" s="8">
        <v>1000</v>
      </c>
      <c r="H356" s="8">
        <v>1000</v>
      </c>
      <c r="I356" s="8">
        <v>1000</v>
      </c>
      <c r="J356" s="8">
        <v>1000</v>
      </c>
      <c r="K356" s="8">
        <v>1000</v>
      </c>
      <c r="L356" s="8">
        <v>1000</v>
      </c>
      <c r="M356" s="260">
        <f>SUM(L356/K356)*100</f>
        <v>100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</row>
    <row r="357" spans="1:177" s="1" customFormat="1" ht="18.75">
      <c r="A357" s="68">
        <f t="shared" si="108"/>
        <v>34</v>
      </c>
      <c r="B357" s="42"/>
      <c r="C357" s="59" t="s">
        <v>55</v>
      </c>
      <c r="D357" s="82" t="s">
        <v>434</v>
      </c>
      <c r="E357" s="8">
        <v>27428</v>
      </c>
      <c r="F357" s="8">
        <v>0</v>
      </c>
      <c r="G357" s="8">
        <v>0</v>
      </c>
      <c r="H357" s="8">
        <v>0</v>
      </c>
      <c r="I357" s="8">
        <v>27000</v>
      </c>
      <c r="J357" s="8">
        <v>0</v>
      </c>
      <c r="K357" s="8">
        <v>0</v>
      </c>
      <c r="L357" s="8">
        <v>0</v>
      </c>
      <c r="M357" s="260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</row>
    <row r="358" spans="1:177" s="1" customFormat="1" ht="18.75">
      <c r="A358" s="68">
        <f>SUM(A357+1)</f>
        <v>35</v>
      </c>
      <c r="B358" s="42"/>
      <c r="C358" s="59" t="s">
        <v>55</v>
      </c>
      <c r="D358" s="82" t="s">
        <v>435</v>
      </c>
      <c r="E358" s="8">
        <v>24402</v>
      </c>
      <c r="F358" s="8">
        <v>0</v>
      </c>
      <c r="G358" s="307"/>
      <c r="H358" s="307"/>
      <c r="I358" s="8">
        <v>25000</v>
      </c>
      <c r="J358" s="307"/>
      <c r="K358" s="8"/>
      <c r="L358" s="8"/>
      <c r="M358" s="260" t="e">
        <f>SUM(L358/K358)*100</f>
        <v>#DIV/0!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</row>
    <row r="359" spans="1:177" s="1" customFormat="1" ht="18.75">
      <c r="A359" s="68">
        <f>SUM(A358+1)</f>
        <v>36</v>
      </c>
      <c r="B359" s="42"/>
      <c r="C359" s="59" t="s">
        <v>55</v>
      </c>
      <c r="D359" s="82" t="s">
        <v>504</v>
      </c>
      <c r="E359" s="8"/>
      <c r="F359" s="8"/>
      <c r="G359" s="307"/>
      <c r="H359" s="8">
        <v>20000</v>
      </c>
      <c r="I359" s="14"/>
      <c r="J359" s="307"/>
      <c r="K359" s="8"/>
      <c r="L359" s="8"/>
      <c r="M359" s="260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</row>
    <row r="360" spans="1:177" s="1" customFormat="1" ht="19.5" thickBot="1">
      <c r="A360" s="68">
        <f>SUM(A359+1)</f>
        <v>37</v>
      </c>
      <c r="B360" s="93"/>
      <c r="C360" s="79" t="s">
        <v>146</v>
      </c>
      <c r="D360" s="106" t="s">
        <v>461</v>
      </c>
      <c r="E360" s="11"/>
      <c r="F360" s="11">
        <v>157</v>
      </c>
      <c r="G360" s="11">
        <v>200</v>
      </c>
      <c r="H360" s="11">
        <v>200</v>
      </c>
      <c r="I360" s="222"/>
      <c r="J360" s="11">
        <v>200</v>
      </c>
      <c r="K360" s="11">
        <v>200</v>
      </c>
      <c r="L360" s="11">
        <v>200</v>
      </c>
      <c r="M360" s="260">
        <f>SUM(L360/K360)*100</f>
        <v>100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</row>
    <row r="361" spans="1:177" ht="19.5" thickBot="1">
      <c r="A361" s="50"/>
      <c r="B361" s="115" t="s">
        <v>28</v>
      </c>
      <c r="C361" s="51" t="s">
        <v>16</v>
      </c>
      <c r="D361" s="119"/>
      <c r="E361" s="300" t="s">
        <v>399</v>
      </c>
      <c r="F361" s="384" t="s">
        <v>402</v>
      </c>
      <c r="G361" s="384" t="s">
        <v>491</v>
      </c>
      <c r="H361" s="384" t="s">
        <v>491</v>
      </c>
      <c r="I361" s="335"/>
      <c r="J361" s="386" t="s">
        <v>492</v>
      </c>
      <c r="K361" s="384" t="s">
        <v>493</v>
      </c>
      <c r="L361" s="384" t="s">
        <v>503</v>
      </c>
      <c r="M361" s="38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  <c r="FJ361" s="24"/>
      <c r="FK361" s="24"/>
      <c r="FL361" s="24"/>
      <c r="FM361" s="24"/>
      <c r="FN361" s="24"/>
      <c r="FO361" s="24"/>
      <c r="FP361" s="24"/>
      <c r="FQ361" s="24"/>
      <c r="FR361" s="24"/>
      <c r="FS361" s="24"/>
      <c r="FT361" s="24"/>
      <c r="FU361" s="24"/>
    </row>
    <row r="362" spans="1:177" ht="18" customHeight="1">
      <c r="A362" s="52"/>
      <c r="B362" s="53" t="s">
        <v>29</v>
      </c>
      <c r="C362" s="54" t="s">
        <v>15</v>
      </c>
      <c r="D362" s="224" t="s">
        <v>17</v>
      </c>
      <c r="E362" s="55" t="s">
        <v>20</v>
      </c>
      <c r="F362" s="416" t="s">
        <v>478</v>
      </c>
      <c r="G362" s="416" t="s">
        <v>22</v>
      </c>
      <c r="H362" s="416" t="s">
        <v>490</v>
      </c>
      <c r="I362" s="422" t="s">
        <v>387</v>
      </c>
      <c r="J362" s="429" t="s">
        <v>22</v>
      </c>
      <c r="K362" s="416" t="s">
        <v>494</v>
      </c>
      <c r="L362" s="416" t="s">
        <v>22</v>
      </c>
      <c r="M362" s="420" t="s">
        <v>368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  <c r="FJ362" s="24"/>
      <c r="FK362" s="24"/>
      <c r="FL362" s="24"/>
      <c r="FM362" s="24"/>
      <c r="FN362" s="24"/>
      <c r="FO362" s="24"/>
      <c r="FP362" s="24"/>
      <c r="FQ362" s="24"/>
      <c r="FR362" s="24"/>
      <c r="FS362" s="24"/>
      <c r="FT362" s="24"/>
      <c r="FU362" s="24"/>
    </row>
    <row r="363" spans="1:177" ht="19.5" thickBot="1">
      <c r="A363" s="52"/>
      <c r="B363" s="53"/>
      <c r="C363" s="53" t="s">
        <v>14</v>
      </c>
      <c r="D363" s="120"/>
      <c r="E363" s="55" t="s">
        <v>19</v>
      </c>
      <c r="F363" s="417"/>
      <c r="G363" s="417"/>
      <c r="H363" s="417"/>
      <c r="I363" s="423"/>
      <c r="J363" s="430"/>
      <c r="K363" s="417"/>
      <c r="L363" s="417"/>
      <c r="M363" s="421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  <c r="FJ363" s="24"/>
      <c r="FK363" s="24"/>
      <c r="FL363" s="24"/>
      <c r="FM363" s="24"/>
      <c r="FN363" s="24"/>
      <c r="FO363" s="24"/>
      <c r="FP363" s="24"/>
      <c r="FQ363" s="24"/>
      <c r="FR363" s="24"/>
      <c r="FS363" s="24"/>
      <c r="FT363" s="24"/>
      <c r="FU363" s="24"/>
    </row>
    <row r="364" spans="1:177" s="1" customFormat="1" ht="18.75">
      <c r="A364" s="91">
        <f>SUM(A360+1)</f>
        <v>38</v>
      </c>
      <c r="B364" s="101">
        <v>3</v>
      </c>
      <c r="C364" s="102" t="s">
        <v>174</v>
      </c>
      <c r="D364" s="141"/>
      <c r="E364" s="152">
        <f>SUM(E365+E366)</f>
        <v>29859</v>
      </c>
      <c r="F364" s="152">
        <f aca="true" t="shared" si="120" ref="F364:L364">SUM(F365+F366)</f>
        <v>43824</v>
      </c>
      <c r="G364" s="152">
        <f>SUM(G365+G366)</f>
        <v>41850</v>
      </c>
      <c r="H364" s="152">
        <f>SUM(H365+H366)</f>
        <v>51400</v>
      </c>
      <c r="I364" s="152">
        <f t="shared" si="120"/>
        <v>27191</v>
      </c>
      <c r="J364" s="152">
        <f t="shared" si="120"/>
        <v>40300</v>
      </c>
      <c r="K364" s="152">
        <f t="shared" si="120"/>
        <v>39800</v>
      </c>
      <c r="L364" s="152">
        <f t="shared" si="120"/>
        <v>39800</v>
      </c>
      <c r="M364" s="269">
        <f>SUM(L364/K364*100)</f>
        <v>100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</row>
    <row r="365" spans="1:177" s="16" customFormat="1" ht="18.75">
      <c r="A365" s="68">
        <f t="shared" si="108"/>
        <v>39</v>
      </c>
      <c r="B365" s="42"/>
      <c r="C365" s="100" t="s">
        <v>35</v>
      </c>
      <c r="D365" s="73"/>
      <c r="E365" s="72">
        <f>SUM(E367+E370+E377-E383-E376)</f>
        <v>29859</v>
      </c>
      <c r="F365" s="72">
        <f aca="true" t="shared" si="121" ref="F365:K365">SUM(F367+F370+F377-F383-F376)</f>
        <v>43824</v>
      </c>
      <c r="G365" s="71">
        <f>SUM(G367+G370+G377-G383-G376)</f>
        <v>41850</v>
      </c>
      <c r="H365" s="71">
        <f>SUM(H367+H370+H377-H383-H376)</f>
        <v>51400</v>
      </c>
      <c r="I365" s="72">
        <f t="shared" si="121"/>
        <v>27191</v>
      </c>
      <c r="J365" s="71">
        <f t="shared" si="121"/>
        <v>40300</v>
      </c>
      <c r="K365" s="71">
        <f t="shared" si="121"/>
        <v>39800</v>
      </c>
      <c r="L365" s="72">
        <f>SUM(L367+L370+L377-L384)</f>
        <v>39800</v>
      </c>
      <c r="M365" s="266">
        <f>SUM(L365/K365*100)</f>
        <v>100</v>
      </c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  <c r="FJ365" s="24"/>
      <c r="FK365" s="24"/>
      <c r="FL365" s="24"/>
      <c r="FM365" s="24"/>
      <c r="FN365" s="24"/>
      <c r="FO365" s="24"/>
      <c r="FP365" s="24"/>
      <c r="FQ365" s="24"/>
      <c r="FR365" s="24"/>
      <c r="FS365" s="24"/>
      <c r="FT365" s="24"/>
      <c r="FU365" s="24"/>
    </row>
    <row r="366" spans="1:177" s="16" customFormat="1" ht="18.75">
      <c r="A366" s="68">
        <f t="shared" si="108"/>
        <v>40</v>
      </c>
      <c r="B366" s="42"/>
      <c r="C366" s="100" t="s">
        <v>78</v>
      </c>
      <c r="D366" s="73"/>
      <c r="E366" s="72">
        <f>SUM(E383+E376)</f>
        <v>0</v>
      </c>
      <c r="F366" s="72">
        <f aca="true" t="shared" si="122" ref="F366:K366">SUM(F383+F376)</f>
        <v>0</v>
      </c>
      <c r="G366" s="71">
        <f>SUM(G383+G376)</f>
        <v>0</v>
      </c>
      <c r="H366" s="71">
        <f>SUM(H383+H376)</f>
        <v>0</v>
      </c>
      <c r="I366" s="72">
        <f t="shared" si="122"/>
        <v>0</v>
      </c>
      <c r="J366" s="71">
        <f t="shared" si="122"/>
        <v>0</v>
      </c>
      <c r="K366" s="71">
        <f t="shared" si="122"/>
        <v>0</v>
      </c>
      <c r="L366" s="72">
        <f>SUM(L384+L376)</f>
        <v>0</v>
      </c>
      <c r="M366" s="266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  <c r="FJ366" s="24"/>
      <c r="FK366" s="24"/>
      <c r="FL366" s="24"/>
      <c r="FM366" s="24"/>
      <c r="FN366" s="24"/>
      <c r="FO366" s="24"/>
      <c r="FP366" s="24"/>
      <c r="FQ366" s="24"/>
      <c r="FR366" s="24"/>
      <c r="FS366" s="24"/>
      <c r="FT366" s="24"/>
      <c r="FU366" s="24"/>
    </row>
    <row r="367" spans="1:177" s="1" customFormat="1" ht="18.75">
      <c r="A367" s="68">
        <f t="shared" si="108"/>
        <v>41</v>
      </c>
      <c r="B367" s="8"/>
      <c r="C367" s="59" t="s">
        <v>175</v>
      </c>
      <c r="D367" s="107" t="s">
        <v>174</v>
      </c>
      <c r="E367" s="45">
        <f>SUM(E368:E369)</f>
        <v>14598</v>
      </c>
      <c r="F367" s="45">
        <f aca="true" t="shared" si="123" ref="F367:L367">SUM(F368:F369)</f>
        <v>16319</v>
      </c>
      <c r="G367" s="43">
        <f>SUM(G368:G369)</f>
        <v>13710</v>
      </c>
      <c r="H367" s="43">
        <f>SUM(H368:H369)</f>
        <v>16660</v>
      </c>
      <c r="I367" s="45">
        <f t="shared" si="123"/>
        <v>11931</v>
      </c>
      <c r="J367" s="43">
        <f t="shared" si="123"/>
        <v>17160</v>
      </c>
      <c r="K367" s="43">
        <f t="shared" si="123"/>
        <v>17160</v>
      </c>
      <c r="L367" s="45">
        <f t="shared" si="123"/>
        <v>17160</v>
      </c>
      <c r="M367" s="260">
        <f aca="true" t="shared" si="124" ref="M367:M372">SUM(L367/K367)*100</f>
        <v>100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</row>
    <row r="368" spans="1:177" s="48" customFormat="1" ht="19.5" thickBot="1">
      <c r="A368" s="68">
        <f t="shared" si="108"/>
        <v>42</v>
      </c>
      <c r="B368" s="42"/>
      <c r="C368" s="59" t="s">
        <v>61</v>
      </c>
      <c r="D368" s="82" t="s">
        <v>125</v>
      </c>
      <c r="E368" s="38">
        <v>3429</v>
      </c>
      <c r="F368" s="38">
        <v>3892</v>
      </c>
      <c r="G368" s="38">
        <v>3660</v>
      </c>
      <c r="H368" s="38">
        <v>3660</v>
      </c>
      <c r="I368" s="38">
        <v>2800</v>
      </c>
      <c r="J368" s="313">
        <v>3660</v>
      </c>
      <c r="K368" s="38">
        <v>3660</v>
      </c>
      <c r="L368" s="38">
        <v>3660</v>
      </c>
      <c r="M368" s="260">
        <f t="shared" si="124"/>
        <v>100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</row>
    <row r="369" spans="1:177" s="19" customFormat="1" ht="19.5" thickBot="1">
      <c r="A369" s="68">
        <f t="shared" si="108"/>
        <v>43</v>
      </c>
      <c r="B369" s="42"/>
      <c r="C369" s="59" t="s">
        <v>55</v>
      </c>
      <c r="D369" s="82" t="s">
        <v>76</v>
      </c>
      <c r="E369" s="38">
        <v>11169</v>
      </c>
      <c r="F369" s="38">
        <v>12427</v>
      </c>
      <c r="G369" s="38">
        <v>10050</v>
      </c>
      <c r="H369" s="38">
        <v>13000</v>
      </c>
      <c r="I369" s="38">
        <v>9131</v>
      </c>
      <c r="J369" s="313">
        <v>13500</v>
      </c>
      <c r="K369" s="38">
        <v>13500</v>
      </c>
      <c r="L369" s="38">
        <v>13500</v>
      </c>
      <c r="M369" s="260">
        <f t="shared" si="124"/>
        <v>100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</row>
    <row r="370" spans="1:177" s="18" customFormat="1" ht="18.75">
      <c r="A370" s="68">
        <f t="shared" si="108"/>
        <v>44</v>
      </c>
      <c r="B370" s="42"/>
      <c r="C370" s="108"/>
      <c r="D370" s="109" t="s">
        <v>365</v>
      </c>
      <c r="E370" s="85">
        <f>SUM(E371:E376)</f>
        <v>8634</v>
      </c>
      <c r="F370" s="85">
        <f aca="true" t="shared" si="125" ref="F370:K370">SUM(F371:F376)</f>
        <v>15956</v>
      </c>
      <c r="G370" s="85">
        <f>SUM(G371:G376)</f>
        <v>14610</v>
      </c>
      <c r="H370" s="85">
        <f>SUM(H371:H376)</f>
        <v>18210</v>
      </c>
      <c r="I370" s="85">
        <f t="shared" si="125"/>
        <v>7910</v>
      </c>
      <c r="J370" s="406">
        <f t="shared" si="125"/>
        <v>9610</v>
      </c>
      <c r="K370" s="85">
        <f t="shared" si="125"/>
        <v>9110</v>
      </c>
      <c r="L370" s="85">
        <f>SUM(L371:L375)</f>
        <v>9110</v>
      </c>
      <c r="M370" s="260">
        <f t="shared" si="124"/>
        <v>100</v>
      </c>
      <c r="N370" s="3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</row>
    <row r="371" spans="1:177" s="1" customFormat="1" ht="18.75">
      <c r="A371" s="68">
        <f t="shared" si="108"/>
        <v>45</v>
      </c>
      <c r="B371" s="42"/>
      <c r="C371" s="59" t="s">
        <v>110</v>
      </c>
      <c r="D371" s="82" t="s">
        <v>135</v>
      </c>
      <c r="E371" s="38">
        <v>3690</v>
      </c>
      <c r="F371" s="38">
        <v>8759</v>
      </c>
      <c r="G371" s="38">
        <v>12600</v>
      </c>
      <c r="H371" s="38">
        <v>12600</v>
      </c>
      <c r="I371" s="38">
        <v>3300</v>
      </c>
      <c r="J371" s="313">
        <v>7600</v>
      </c>
      <c r="K371" s="38">
        <v>7600</v>
      </c>
      <c r="L371" s="38">
        <v>7600</v>
      </c>
      <c r="M371" s="260">
        <f t="shared" si="124"/>
        <v>100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</row>
    <row r="372" spans="1:177" s="1" customFormat="1" ht="18.75">
      <c r="A372" s="68">
        <f t="shared" si="108"/>
        <v>46</v>
      </c>
      <c r="B372" s="42"/>
      <c r="C372" s="59" t="s">
        <v>112</v>
      </c>
      <c r="D372" s="82" t="s">
        <v>370</v>
      </c>
      <c r="E372" s="38">
        <v>3150</v>
      </c>
      <c r="F372" s="38">
        <v>3652</v>
      </c>
      <c r="G372" s="38"/>
      <c r="H372" s="38">
        <v>3000</v>
      </c>
      <c r="I372" s="38">
        <v>3000</v>
      </c>
      <c r="J372" s="313"/>
      <c r="K372" s="38"/>
      <c r="L372" s="38"/>
      <c r="M372" s="268" t="e">
        <f t="shared" si="124"/>
        <v>#DIV/0!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</row>
    <row r="373" spans="1:177" s="1" customFormat="1" ht="18.75">
      <c r="A373" s="68">
        <f t="shared" si="108"/>
        <v>47</v>
      </c>
      <c r="B373" s="42"/>
      <c r="C373" s="59" t="s">
        <v>122</v>
      </c>
      <c r="D373" s="82" t="s">
        <v>118</v>
      </c>
      <c r="E373" s="38">
        <v>850</v>
      </c>
      <c r="F373" s="38">
        <v>2958</v>
      </c>
      <c r="G373" s="38">
        <v>1400</v>
      </c>
      <c r="H373" s="38">
        <v>2000</v>
      </c>
      <c r="I373" s="38">
        <v>1000</v>
      </c>
      <c r="J373" s="313">
        <v>1400</v>
      </c>
      <c r="K373" s="38">
        <v>1400</v>
      </c>
      <c r="L373" s="38">
        <v>1400</v>
      </c>
      <c r="M373" s="260">
        <f aca="true" t="shared" si="126" ref="M373:M378">SUM(L373/K373)*100</f>
        <v>100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</row>
    <row r="374" spans="1:177" s="1" customFormat="1" ht="18.75">
      <c r="A374" s="68">
        <f t="shared" si="108"/>
        <v>48</v>
      </c>
      <c r="B374" s="42"/>
      <c r="C374" s="59" t="s">
        <v>151</v>
      </c>
      <c r="D374" s="82" t="s">
        <v>264</v>
      </c>
      <c r="E374" s="38">
        <v>406</v>
      </c>
      <c r="F374" s="38">
        <v>0</v>
      </c>
      <c r="G374" s="38">
        <v>500</v>
      </c>
      <c r="H374" s="38">
        <v>500</v>
      </c>
      <c r="I374" s="38">
        <v>500</v>
      </c>
      <c r="J374" s="313">
        <v>500</v>
      </c>
      <c r="K374" s="38">
        <v>0</v>
      </c>
      <c r="L374" s="38">
        <v>0</v>
      </c>
      <c r="M374" s="260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</row>
    <row r="375" spans="1:177" s="1" customFormat="1" ht="18.75">
      <c r="A375" s="68">
        <f t="shared" si="108"/>
        <v>49</v>
      </c>
      <c r="B375" s="42"/>
      <c r="C375" s="59" t="s">
        <v>31</v>
      </c>
      <c r="D375" s="82" t="s">
        <v>115</v>
      </c>
      <c r="E375" s="38">
        <v>538</v>
      </c>
      <c r="F375" s="38">
        <v>587</v>
      </c>
      <c r="G375" s="38">
        <v>110</v>
      </c>
      <c r="H375" s="38">
        <v>110</v>
      </c>
      <c r="I375" s="38">
        <v>110</v>
      </c>
      <c r="J375" s="313">
        <v>110</v>
      </c>
      <c r="K375" s="38">
        <v>110</v>
      </c>
      <c r="L375" s="38">
        <v>110</v>
      </c>
      <c r="M375" s="260">
        <f t="shared" si="126"/>
        <v>100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</row>
    <row r="376" spans="1:177" s="1" customFormat="1" ht="18.75">
      <c r="A376" s="68">
        <f t="shared" si="108"/>
        <v>50</v>
      </c>
      <c r="B376" s="42"/>
      <c r="C376" s="59"/>
      <c r="D376" s="82"/>
      <c r="E376" s="38"/>
      <c r="F376" s="38"/>
      <c r="G376" s="38"/>
      <c r="H376" s="38"/>
      <c r="I376" s="38"/>
      <c r="J376" s="313"/>
      <c r="K376" s="38"/>
      <c r="L376" s="38"/>
      <c r="M376" s="260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</row>
    <row r="377" spans="1:177" s="1" customFormat="1" ht="18.75">
      <c r="A377" s="68">
        <f t="shared" si="108"/>
        <v>51</v>
      </c>
      <c r="B377" s="42"/>
      <c r="C377" s="108"/>
      <c r="D377" s="109" t="s">
        <v>366</v>
      </c>
      <c r="E377" s="85">
        <f>SUM(E378:E384)</f>
        <v>6627</v>
      </c>
      <c r="F377" s="85">
        <f aca="true" t="shared" si="127" ref="F377:L377">SUM(F378:F384)</f>
        <v>11549</v>
      </c>
      <c r="G377" s="85">
        <f>SUM(G378:G384)</f>
        <v>13530</v>
      </c>
      <c r="H377" s="85">
        <f>SUM(H378:H384)</f>
        <v>16530</v>
      </c>
      <c r="I377" s="85">
        <f t="shared" si="127"/>
        <v>7350</v>
      </c>
      <c r="J377" s="406">
        <f t="shared" si="127"/>
        <v>13530</v>
      </c>
      <c r="K377" s="85">
        <f t="shared" si="127"/>
        <v>13530</v>
      </c>
      <c r="L377" s="85">
        <f t="shared" si="127"/>
        <v>13530</v>
      </c>
      <c r="M377" s="260">
        <f t="shared" si="126"/>
        <v>100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</row>
    <row r="378" spans="1:177" s="1" customFormat="1" ht="18.75">
      <c r="A378" s="68">
        <f t="shared" si="108"/>
        <v>52</v>
      </c>
      <c r="B378" s="42"/>
      <c r="C378" s="59" t="s">
        <v>110</v>
      </c>
      <c r="D378" s="82" t="s">
        <v>135</v>
      </c>
      <c r="E378" s="38">
        <v>1925</v>
      </c>
      <c r="F378" s="38">
        <v>5833</v>
      </c>
      <c r="G378" s="38">
        <v>11680</v>
      </c>
      <c r="H378" s="38">
        <v>11680</v>
      </c>
      <c r="I378" s="38">
        <v>2800</v>
      </c>
      <c r="J378" s="313">
        <v>11680</v>
      </c>
      <c r="K378" s="38">
        <v>11680</v>
      </c>
      <c r="L378" s="38">
        <v>11680</v>
      </c>
      <c r="M378" s="260">
        <f t="shared" si="126"/>
        <v>100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</row>
    <row r="379" spans="1:177" s="1" customFormat="1" ht="18.75">
      <c r="A379" s="68">
        <f t="shared" si="108"/>
        <v>53</v>
      </c>
      <c r="B379" s="42"/>
      <c r="C379" s="59" t="s">
        <v>112</v>
      </c>
      <c r="D379" s="82" t="s">
        <v>370</v>
      </c>
      <c r="E379" s="38">
        <v>3499</v>
      </c>
      <c r="F379" s="38">
        <v>3041</v>
      </c>
      <c r="G379" s="38"/>
      <c r="H379" s="38">
        <v>3000</v>
      </c>
      <c r="I379" s="38">
        <v>3000</v>
      </c>
      <c r="J379" s="313"/>
      <c r="K379" s="38"/>
      <c r="L379" s="38"/>
      <c r="M379" s="268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</row>
    <row r="380" spans="1:177" s="1" customFormat="1" ht="18.75">
      <c r="A380" s="68">
        <f t="shared" si="108"/>
        <v>54</v>
      </c>
      <c r="B380" s="42"/>
      <c r="C380" s="59" t="s">
        <v>122</v>
      </c>
      <c r="D380" s="82" t="s">
        <v>118</v>
      </c>
      <c r="E380" s="38">
        <v>503</v>
      </c>
      <c r="F380" s="38">
        <v>2116</v>
      </c>
      <c r="G380" s="38">
        <v>1100</v>
      </c>
      <c r="H380" s="38">
        <v>1100</v>
      </c>
      <c r="I380" s="38">
        <v>800</v>
      </c>
      <c r="J380" s="313">
        <v>1100</v>
      </c>
      <c r="K380" s="38">
        <v>1100</v>
      </c>
      <c r="L380" s="38">
        <v>1100</v>
      </c>
      <c r="M380" s="260">
        <f>SUM(L380/K380)*100</f>
        <v>100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</row>
    <row r="381" spans="1:177" s="1" customFormat="1" ht="18.75">
      <c r="A381" s="68">
        <f t="shared" si="108"/>
        <v>55</v>
      </c>
      <c r="B381" s="42"/>
      <c r="C381" s="59" t="s">
        <v>151</v>
      </c>
      <c r="D381" s="82" t="s">
        <v>152</v>
      </c>
      <c r="E381" s="38">
        <v>0</v>
      </c>
      <c r="F381" s="38">
        <v>0</v>
      </c>
      <c r="G381" s="38">
        <v>100</v>
      </c>
      <c r="H381" s="38">
        <v>100</v>
      </c>
      <c r="I381" s="38">
        <v>100</v>
      </c>
      <c r="J381" s="313">
        <v>100</v>
      </c>
      <c r="K381" s="38">
        <v>100</v>
      </c>
      <c r="L381" s="38">
        <v>100</v>
      </c>
      <c r="M381" s="260">
        <f>SUM(L381/K381)*100</f>
        <v>100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</row>
    <row r="382" spans="1:177" s="1" customFormat="1" ht="18.75">
      <c r="A382" s="68">
        <f t="shared" si="108"/>
        <v>56</v>
      </c>
      <c r="B382" s="42"/>
      <c r="C382" s="59" t="s">
        <v>31</v>
      </c>
      <c r="D382" s="82" t="s">
        <v>115</v>
      </c>
      <c r="E382" s="38">
        <v>700</v>
      </c>
      <c r="F382" s="38">
        <v>559</v>
      </c>
      <c r="G382" s="38">
        <v>650</v>
      </c>
      <c r="H382" s="38">
        <v>650</v>
      </c>
      <c r="I382" s="38">
        <v>650</v>
      </c>
      <c r="J382" s="313">
        <v>650</v>
      </c>
      <c r="K382" s="38">
        <v>650</v>
      </c>
      <c r="L382" s="38">
        <v>650</v>
      </c>
      <c r="M382" s="260">
        <f>SUM(L382/K382)*100</f>
        <v>100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</row>
    <row r="383" spans="1:177" s="1" customFormat="1" ht="18.75">
      <c r="A383" s="68">
        <f t="shared" si="108"/>
        <v>57</v>
      </c>
      <c r="B383" s="42"/>
      <c r="C383" s="59"/>
      <c r="D383" s="82"/>
      <c r="E383" s="38"/>
      <c r="F383" s="38"/>
      <c r="G383" s="38"/>
      <c r="H383" s="38"/>
      <c r="I383" s="38"/>
      <c r="J383" s="404"/>
      <c r="K383" s="38"/>
      <c r="L383" s="38"/>
      <c r="M383" s="260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</row>
    <row r="384" spans="1:177" s="1" customFormat="1" ht="19.5" thickBot="1">
      <c r="A384" s="90">
        <f t="shared" si="108"/>
        <v>58</v>
      </c>
      <c r="B384" s="93"/>
      <c r="C384" s="79"/>
      <c r="D384" s="106"/>
      <c r="E384" s="11"/>
      <c r="F384" s="11"/>
      <c r="G384" s="44"/>
      <c r="H384" s="44"/>
      <c r="I384" s="11"/>
      <c r="J384" s="44"/>
      <c r="K384" s="44"/>
      <c r="L384" s="11"/>
      <c r="M384" s="293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</row>
    <row r="385" spans="1:177" s="153" customFormat="1" ht="19.5" thickBot="1">
      <c r="A385" s="427" t="s">
        <v>176</v>
      </c>
      <c r="B385" s="428"/>
      <c r="C385" s="428"/>
      <c r="D385" s="428"/>
      <c r="E385" s="428"/>
      <c r="F385" s="428"/>
      <c r="G385" s="428"/>
      <c r="H385" s="428"/>
      <c r="I385" s="428"/>
      <c r="J385" s="428"/>
      <c r="K385" s="428"/>
      <c r="L385" s="431"/>
      <c r="M385" s="29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  <c r="EO385" s="34"/>
      <c r="EP385" s="34"/>
      <c r="EQ385" s="34"/>
      <c r="ER385" s="34"/>
      <c r="ES385" s="34"/>
      <c r="ET385" s="34"/>
      <c r="EU385" s="34"/>
      <c r="EV385" s="34"/>
      <c r="EW385" s="34"/>
      <c r="EX385" s="34"/>
      <c r="EY385" s="34"/>
      <c r="EZ385" s="34"/>
      <c r="FA385" s="34"/>
      <c r="FB385" s="34"/>
      <c r="FC385" s="34"/>
      <c r="FD385" s="34"/>
      <c r="FE385" s="34"/>
      <c r="FF385" s="34"/>
      <c r="FG385" s="34"/>
      <c r="FH385" s="34"/>
      <c r="FI385" s="34"/>
      <c r="FJ385" s="34"/>
      <c r="FK385" s="34"/>
      <c r="FL385" s="34"/>
      <c r="FM385" s="34"/>
      <c r="FN385" s="34"/>
      <c r="FO385" s="34"/>
      <c r="FP385" s="34"/>
      <c r="FQ385" s="34"/>
      <c r="FR385" s="34"/>
      <c r="FS385" s="34"/>
      <c r="FT385" s="34"/>
      <c r="FU385" s="34"/>
    </row>
    <row r="386" spans="1:177" ht="19.5" thickBot="1">
      <c r="A386" s="50"/>
      <c r="B386" s="115" t="s">
        <v>28</v>
      </c>
      <c r="C386" s="51" t="s">
        <v>16</v>
      </c>
      <c r="D386" s="119"/>
      <c r="E386" s="300" t="s">
        <v>399</v>
      </c>
      <c r="F386" s="384" t="s">
        <v>402</v>
      </c>
      <c r="G386" s="384" t="s">
        <v>491</v>
      </c>
      <c r="H386" s="384" t="s">
        <v>491</v>
      </c>
      <c r="I386" s="335"/>
      <c r="J386" s="386" t="s">
        <v>492</v>
      </c>
      <c r="K386" s="384" t="s">
        <v>493</v>
      </c>
      <c r="L386" s="384" t="s">
        <v>503</v>
      </c>
      <c r="M386" s="387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</row>
    <row r="387" spans="1:177" ht="18" customHeight="1">
      <c r="A387" s="52"/>
      <c r="B387" s="53" t="s">
        <v>29</v>
      </c>
      <c r="C387" s="54" t="s">
        <v>15</v>
      </c>
      <c r="D387" s="224" t="s">
        <v>17</v>
      </c>
      <c r="E387" s="55" t="s">
        <v>20</v>
      </c>
      <c r="F387" s="416" t="s">
        <v>478</v>
      </c>
      <c r="G387" s="416" t="s">
        <v>22</v>
      </c>
      <c r="H387" s="416" t="s">
        <v>490</v>
      </c>
      <c r="I387" s="422" t="s">
        <v>387</v>
      </c>
      <c r="J387" s="429" t="s">
        <v>22</v>
      </c>
      <c r="K387" s="416" t="s">
        <v>494</v>
      </c>
      <c r="L387" s="416" t="s">
        <v>22</v>
      </c>
      <c r="M387" s="420" t="s">
        <v>368</v>
      </c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</row>
    <row r="388" spans="1:177" ht="19.5" thickBot="1">
      <c r="A388" s="52"/>
      <c r="B388" s="53"/>
      <c r="C388" s="53" t="s">
        <v>14</v>
      </c>
      <c r="D388" s="120"/>
      <c r="E388" s="55" t="s">
        <v>19</v>
      </c>
      <c r="F388" s="417"/>
      <c r="G388" s="417"/>
      <c r="H388" s="417"/>
      <c r="I388" s="423"/>
      <c r="J388" s="430"/>
      <c r="K388" s="417"/>
      <c r="L388" s="417"/>
      <c r="M388" s="421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</row>
    <row r="389" spans="1:177" ht="18.75">
      <c r="A389" s="40">
        <v>1</v>
      </c>
      <c r="B389" s="418" t="s">
        <v>177</v>
      </c>
      <c r="C389" s="418"/>
      <c r="D389" s="418"/>
      <c r="E389" s="69">
        <f>SUM(E390:E392)</f>
        <v>617875</v>
      </c>
      <c r="F389" s="69">
        <f aca="true" t="shared" si="128" ref="F389:L389">SUM(F390:F392)</f>
        <v>578292</v>
      </c>
      <c r="G389" s="69">
        <f>SUM(G390:G392)</f>
        <v>922933</v>
      </c>
      <c r="H389" s="69">
        <f>SUM(H390:H392)</f>
        <v>938083</v>
      </c>
      <c r="I389" s="69" t="e">
        <f t="shared" si="128"/>
        <v>#REF!</v>
      </c>
      <c r="J389" s="69">
        <f t="shared" si="128"/>
        <v>792033</v>
      </c>
      <c r="K389" s="69">
        <f t="shared" si="128"/>
        <v>794033</v>
      </c>
      <c r="L389" s="69">
        <f t="shared" si="128"/>
        <v>794033.2</v>
      </c>
      <c r="M389" s="265">
        <f>SUM(L389/K389*100)</f>
        <v>100.00002518787001</v>
      </c>
      <c r="N389" s="3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</row>
    <row r="390" spans="1:177" s="1" customFormat="1" ht="18.75">
      <c r="A390" s="21">
        <f>SUM(A389+1)</f>
        <v>2</v>
      </c>
      <c r="B390" s="121" t="s">
        <v>23</v>
      </c>
      <c r="C390" s="136" t="s">
        <v>24</v>
      </c>
      <c r="D390" s="122"/>
      <c r="E390" s="75">
        <f>SUM(E394+E403+E408-E395)</f>
        <v>531175</v>
      </c>
      <c r="F390" s="75">
        <f>SUM(F394+F403+F408-F395)</f>
        <v>578292</v>
      </c>
      <c r="G390" s="75">
        <f aca="true" t="shared" si="129" ref="G390:L390">SUM(G394+G403+G408)</f>
        <v>912933</v>
      </c>
      <c r="H390" s="75">
        <f t="shared" si="129"/>
        <v>928083</v>
      </c>
      <c r="I390" s="75" t="e">
        <f t="shared" si="129"/>
        <v>#REF!</v>
      </c>
      <c r="J390" s="75">
        <f t="shared" si="129"/>
        <v>792033</v>
      </c>
      <c r="K390" s="75">
        <f t="shared" si="129"/>
        <v>794033</v>
      </c>
      <c r="L390" s="75">
        <f t="shared" si="129"/>
        <v>794033.2</v>
      </c>
      <c r="M390" s="266">
        <f>SUM(L390/K390*100)</f>
        <v>100.00002518787001</v>
      </c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</row>
    <row r="391" spans="1:177" ht="18.75">
      <c r="A391" s="21">
        <f aca="true" t="shared" si="130" ref="A391:A419">SUM(A390+1)</f>
        <v>3</v>
      </c>
      <c r="B391" s="8"/>
      <c r="C391" s="137" t="s">
        <v>25</v>
      </c>
      <c r="D391" s="123"/>
      <c r="E391" s="77">
        <f>SUM(E399+E418)</f>
        <v>86700</v>
      </c>
      <c r="F391" s="77">
        <f>SUM(F399+F418)</f>
        <v>0</v>
      </c>
      <c r="G391" s="77">
        <f aca="true" t="shared" si="131" ref="G391:L391">SUM(G395+G409)</f>
        <v>10000</v>
      </c>
      <c r="H391" s="77">
        <f t="shared" si="131"/>
        <v>10000</v>
      </c>
      <c r="I391" s="77" t="e">
        <f t="shared" si="131"/>
        <v>#REF!</v>
      </c>
      <c r="J391" s="77">
        <f t="shared" si="131"/>
        <v>0</v>
      </c>
      <c r="K391" s="77">
        <f t="shared" si="131"/>
        <v>0</v>
      </c>
      <c r="L391" s="77">
        <f t="shared" si="131"/>
        <v>0</v>
      </c>
      <c r="M391" s="266" t="e">
        <f>SUM(L391/K391*100)</f>
        <v>#DIV/0!</v>
      </c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  <c r="FJ391" s="24"/>
      <c r="FK391" s="24"/>
      <c r="FL391" s="24"/>
      <c r="FM391" s="24"/>
      <c r="FN391" s="24"/>
      <c r="FO391" s="24"/>
      <c r="FP391" s="24"/>
      <c r="FQ391" s="24"/>
      <c r="FR391" s="24"/>
      <c r="FS391" s="24"/>
      <c r="FT391" s="24"/>
      <c r="FU391" s="24"/>
    </row>
    <row r="392" spans="1:177" ht="19.5" thickBot="1">
      <c r="A392" s="21">
        <f t="shared" si="130"/>
        <v>4</v>
      </c>
      <c r="B392" s="8"/>
      <c r="C392" s="137" t="s">
        <v>26</v>
      </c>
      <c r="D392" s="123"/>
      <c r="E392" s="77"/>
      <c r="F392" s="77"/>
      <c r="G392" s="77"/>
      <c r="H392" s="77"/>
      <c r="I392" s="77"/>
      <c r="J392" s="77"/>
      <c r="K392" s="77"/>
      <c r="L392" s="77"/>
      <c r="M392" s="266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  <c r="FJ392" s="24"/>
      <c r="FK392" s="24"/>
      <c r="FL392" s="24"/>
      <c r="FM392" s="24"/>
      <c r="FN392" s="24"/>
      <c r="FO392" s="24"/>
      <c r="FP392" s="24"/>
      <c r="FQ392" s="24"/>
      <c r="FR392" s="24"/>
      <c r="FS392" s="24"/>
      <c r="FT392" s="24"/>
      <c r="FU392" s="24"/>
    </row>
    <row r="393" spans="1:177" s="1" customFormat="1" ht="19.5" thickTop="1">
      <c r="A393" s="68">
        <f t="shared" si="130"/>
        <v>5</v>
      </c>
      <c r="B393" s="62">
        <v>1</v>
      </c>
      <c r="C393" s="98" t="s">
        <v>178</v>
      </c>
      <c r="D393" s="138"/>
      <c r="E393" s="64">
        <f>SUM(E394+E395)</f>
        <v>494479</v>
      </c>
      <c r="F393" s="64">
        <f aca="true" t="shared" si="132" ref="F393:L393">SUM(F394+F395)</f>
        <v>357443</v>
      </c>
      <c r="G393" s="62">
        <f>SUM(G394+G395)</f>
        <v>663900</v>
      </c>
      <c r="H393" s="62">
        <f>SUM(H394+H395)</f>
        <v>663900</v>
      </c>
      <c r="I393" s="64">
        <f t="shared" si="132"/>
        <v>366000</v>
      </c>
      <c r="J393" s="62">
        <f t="shared" si="132"/>
        <v>528000</v>
      </c>
      <c r="K393" s="62">
        <f t="shared" si="132"/>
        <v>530000</v>
      </c>
      <c r="L393" s="62">
        <f t="shared" si="132"/>
        <v>530000</v>
      </c>
      <c r="M393" s="267">
        <f>SUM(L393/K393*100)</f>
        <v>100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</row>
    <row r="394" spans="1:177" s="16" customFormat="1" ht="18.75">
      <c r="A394" s="68">
        <f t="shared" si="130"/>
        <v>6</v>
      </c>
      <c r="B394" s="42"/>
      <c r="C394" s="100" t="s">
        <v>35</v>
      </c>
      <c r="D394" s="73"/>
      <c r="E394" s="72">
        <f>SUM(E396)</f>
        <v>417679</v>
      </c>
      <c r="F394" s="72">
        <f>SUM(F396)</f>
        <v>357443</v>
      </c>
      <c r="G394" s="72">
        <f>SUM(G396-G399)</f>
        <v>663900</v>
      </c>
      <c r="H394" s="72">
        <f>SUM(H396-H399)</f>
        <v>663900</v>
      </c>
      <c r="I394" s="72">
        <f>SUM(I396)</f>
        <v>366000</v>
      </c>
      <c r="J394" s="72">
        <f>SUM(J396-J399)</f>
        <v>528000</v>
      </c>
      <c r="K394" s="72">
        <f>SUM(K396-K399)</f>
        <v>530000</v>
      </c>
      <c r="L394" s="72">
        <f>SUM(L396-L399)</f>
        <v>530000</v>
      </c>
      <c r="M394" s="266">
        <f>SUM(L394/K394*100)</f>
        <v>100</v>
      </c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  <c r="FJ394" s="24"/>
      <c r="FK394" s="24"/>
      <c r="FL394" s="24"/>
      <c r="FM394" s="24"/>
      <c r="FN394" s="24"/>
      <c r="FO394" s="24"/>
      <c r="FP394" s="24"/>
      <c r="FQ394" s="24"/>
      <c r="FR394" s="24"/>
      <c r="FS394" s="24"/>
      <c r="FT394" s="24"/>
      <c r="FU394" s="24"/>
    </row>
    <row r="395" spans="1:177" s="16" customFormat="1" ht="18.75">
      <c r="A395" s="68">
        <f t="shared" si="130"/>
        <v>7</v>
      </c>
      <c r="B395" s="42"/>
      <c r="C395" s="100" t="s">
        <v>78</v>
      </c>
      <c r="D395" s="73"/>
      <c r="E395" s="72">
        <f>SUM(E399)</f>
        <v>76800</v>
      </c>
      <c r="F395" s="72">
        <f>SUM(F399)</f>
        <v>0</v>
      </c>
      <c r="G395" s="72">
        <f>SUM(G399)</f>
        <v>0</v>
      </c>
      <c r="H395" s="72">
        <f>SUM(H399)</f>
        <v>0</v>
      </c>
      <c r="I395" s="72"/>
      <c r="J395" s="72">
        <f>SUM(J399)</f>
        <v>0</v>
      </c>
      <c r="K395" s="72">
        <f>SUM(K399)</f>
        <v>0</v>
      </c>
      <c r="L395" s="72">
        <f>SUM(L399)</f>
        <v>0</v>
      </c>
      <c r="M395" s="266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  <c r="FJ395" s="24"/>
      <c r="FK395" s="24"/>
      <c r="FL395" s="24"/>
      <c r="FM395" s="24"/>
      <c r="FN395" s="24"/>
      <c r="FO395" s="24"/>
      <c r="FP395" s="24"/>
      <c r="FQ395" s="24"/>
      <c r="FR395" s="24"/>
      <c r="FS395" s="24"/>
      <c r="FT395" s="24"/>
      <c r="FU395" s="24"/>
    </row>
    <row r="396" spans="1:177" s="1" customFormat="1" ht="18.75">
      <c r="A396" s="68">
        <f t="shared" si="130"/>
        <v>8</v>
      </c>
      <c r="B396" s="42"/>
      <c r="C396" s="59" t="s">
        <v>179</v>
      </c>
      <c r="D396" s="82" t="s">
        <v>180</v>
      </c>
      <c r="E396" s="8">
        <f>SUM(E397:E401)</f>
        <v>417679</v>
      </c>
      <c r="F396" s="8">
        <f aca="true" t="shared" si="133" ref="F396:K396">SUM(F397:F401)</f>
        <v>357443</v>
      </c>
      <c r="G396" s="8">
        <f>SUM(G397:G401)</f>
        <v>663900</v>
      </c>
      <c r="H396" s="8">
        <f>SUM(H397:H401)</f>
        <v>663900</v>
      </c>
      <c r="I396" s="8">
        <f t="shared" si="133"/>
        <v>366000</v>
      </c>
      <c r="J396" s="8">
        <f t="shared" si="133"/>
        <v>528000</v>
      </c>
      <c r="K396" s="8">
        <f t="shared" si="133"/>
        <v>530000</v>
      </c>
      <c r="L396" s="8">
        <f>SUM(L397:L400)</f>
        <v>530000</v>
      </c>
      <c r="M396" s="260">
        <f>SUM(L396/K396)*100</f>
        <v>100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</row>
    <row r="397" spans="1:177" s="26" customFormat="1" ht="18.75">
      <c r="A397" s="68">
        <f t="shared" si="130"/>
        <v>9</v>
      </c>
      <c r="B397" s="42"/>
      <c r="C397" s="59" t="s">
        <v>146</v>
      </c>
      <c r="D397" s="89" t="s">
        <v>334</v>
      </c>
      <c r="E397" s="38">
        <v>337067</v>
      </c>
      <c r="F397" s="38">
        <v>357443</v>
      </c>
      <c r="G397" s="8">
        <v>655900</v>
      </c>
      <c r="H397" s="8">
        <v>655900</v>
      </c>
      <c r="I397" s="38">
        <v>360000</v>
      </c>
      <c r="J397" s="8">
        <v>520000</v>
      </c>
      <c r="K397" s="8">
        <v>520000</v>
      </c>
      <c r="L397" s="38">
        <v>520000</v>
      </c>
      <c r="M397" s="260">
        <f>SUM(L397/K397)*100</f>
        <v>100</v>
      </c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</row>
    <row r="398" spans="1:177" s="26" customFormat="1" ht="18.75">
      <c r="A398" s="68">
        <f t="shared" si="130"/>
        <v>10</v>
      </c>
      <c r="B398" s="42"/>
      <c r="C398" s="59" t="s">
        <v>146</v>
      </c>
      <c r="D398" s="89" t="s">
        <v>376</v>
      </c>
      <c r="E398" s="38">
        <v>2428</v>
      </c>
      <c r="F398" s="38">
        <v>0</v>
      </c>
      <c r="G398" s="8">
        <v>5000</v>
      </c>
      <c r="H398" s="8">
        <v>5000</v>
      </c>
      <c r="I398" s="38">
        <v>3000</v>
      </c>
      <c r="J398" s="8">
        <v>5000</v>
      </c>
      <c r="K398" s="8">
        <v>7000</v>
      </c>
      <c r="L398" s="38">
        <v>7000</v>
      </c>
      <c r="M398" s="260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</row>
    <row r="399" spans="1:177" s="26" customFormat="1" ht="18.75">
      <c r="A399" s="68">
        <f t="shared" si="130"/>
        <v>11</v>
      </c>
      <c r="B399" s="42"/>
      <c r="C399" s="59" t="s">
        <v>183</v>
      </c>
      <c r="D399" s="89" t="s">
        <v>78</v>
      </c>
      <c r="E399" s="38">
        <v>76800</v>
      </c>
      <c r="F399" s="38">
        <v>0</v>
      </c>
      <c r="G399" s="8"/>
      <c r="H399" s="8"/>
      <c r="I399" s="38"/>
      <c r="J399" s="8"/>
      <c r="K399" s="8">
        <v>0</v>
      </c>
      <c r="L399" s="38">
        <v>0</v>
      </c>
      <c r="M399" s="260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</row>
    <row r="400" spans="1:177" s="26" customFormat="1" ht="18.75">
      <c r="A400" s="68">
        <f t="shared" si="130"/>
        <v>12</v>
      </c>
      <c r="B400" s="42"/>
      <c r="C400" s="59" t="s">
        <v>146</v>
      </c>
      <c r="D400" s="89" t="s">
        <v>335</v>
      </c>
      <c r="E400" s="38">
        <v>1384</v>
      </c>
      <c r="F400" s="38">
        <v>0</v>
      </c>
      <c r="G400" s="8">
        <v>3000</v>
      </c>
      <c r="H400" s="8">
        <v>3000</v>
      </c>
      <c r="I400" s="38">
        <v>3000</v>
      </c>
      <c r="J400" s="8">
        <v>3000</v>
      </c>
      <c r="K400" s="8">
        <v>3000</v>
      </c>
      <c r="L400" s="38">
        <v>3000</v>
      </c>
      <c r="M400" s="260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</row>
    <row r="401" spans="1:177" s="26" customFormat="1" ht="18.75">
      <c r="A401" s="68">
        <f t="shared" si="130"/>
        <v>13</v>
      </c>
      <c r="B401" s="42"/>
      <c r="C401" s="59"/>
      <c r="D401" s="82"/>
      <c r="E401" s="8"/>
      <c r="F401" s="8"/>
      <c r="G401" s="8"/>
      <c r="H401" s="8"/>
      <c r="I401" s="8"/>
      <c r="J401" s="8"/>
      <c r="K401" s="8"/>
      <c r="L401" s="8"/>
      <c r="M401" s="13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</row>
    <row r="402" spans="1:177" s="1" customFormat="1" ht="18.75">
      <c r="A402" s="68">
        <f t="shared" si="130"/>
        <v>14</v>
      </c>
      <c r="B402" s="116">
        <v>2</v>
      </c>
      <c r="C402" s="117" t="s">
        <v>181</v>
      </c>
      <c r="D402" s="139"/>
      <c r="E402" s="118">
        <f aca="true" t="shared" si="134" ref="E402:L403">SUM(E403)</f>
        <v>7726</v>
      </c>
      <c r="F402" s="118">
        <f t="shared" si="134"/>
        <v>40000</v>
      </c>
      <c r="G402" s="116">
        <f t="shared" si="134"/>
        <v>10000</v>
      </c>
      <c r="H402" s="116">
        <f t="shared" si="134"/>
        <v>10000</v>
      </c>
      <c r="I402" s="118">
        <f t="shared" si="134"/>
        <v>8000</v>
      </c>
      <c r="J402" s="116">
        <f t="shared" si="134"/>
        <v>5000</v>
      </c>
      <c r="K402" s="116">
        <f t="shared" si="134"/>
        <v>5000</v>
      </c>
      <c r="L402" s="118">
        <f t="shared" si="134"/>
        <v>5000</v>
      </c>
      <c r="M402" s="269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</row>
    <row r="403" spans="1:177" s="16" customFormat="1" ht="18.75">
      <c r="A403" s="68">
        <f t="shared" si="130"/>
        <v>15</v>
      </c>
      <c r="B403" s="42"/>
      <c r="C403" s="100" t="s">
        <v>35</v>
      </c>
      <c r="D403" s="73"/>
      <c r="E403" s="72">
        <f t="shared" si="134"/>
        <v>7726</v>
      </c>
      <c r="F403" s="72">
        <f t="shared" si="134"/>
        <v>40000</v>
      </c>
      <c r="G403" s="72">
        <f t="shared" si="134"/>
        <v>10000</v>
      </c>
      <c r="H403" s="72">
        <f t="shared" si="134"/>
        <v>10000</v>
      </c>
      <c r="I403" s="72">
        <f t="shared" si="134"/>
        <v>8000</v>
      </c>
      <c r="J403" s="72">
        <f t="shared" si="134"/>
        <v>5000</v>
      </c>
      <c r="K403" s="72">
        <f t="shared" si="134"/>
        <v>5000</v>
      </c>
      <c r="L403" s="72">
        <f t="shared" si="134"/>
        <v>5000</v>
      </c>
      <c r="M403" s="266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</row>
    <row r="404" spans="1:177" s="1" customFormat="1" ht="18.75">
      <c r="A404" s="68">
        <f t="shared" si="130"/>
        <v>16</v>
      </c>
      <c r="B404" s="60"/>
      <c r="C404" s="59" t="s">
        <v>179</v>
      </c>
      <c r="D404" s="82" t="s">
        <v>180</v>
      </c>
      <c r="E404" s="8">
        <f aca="true" t="shared" si="135" ref="E404:L404">SUM(E405)</f>
        <v>7726</v>
      </c>
      <c r="F404" s="8">
        <f t="shared" si="135"/>
        <v>40000</v>
      </c>
      <c r="G404" s="8">
        <f t="shared" si="135"/>
        <v>10000</v>
      </c>
      <c r="H404" s="8">
        <f t="shared" si="135"/>
        <v>10000</v>
      </c>
      <c r="I404" s="8">
        <f t="shared" si="135"/>
        <v>8000</v>
      </c>
      <c r="J404" s="8">
        <f t="shared" si="135"/>
        <v>5000</v>
      </c>
      <c r="K404" s="8">
        <f t="shared" si="135"/>
        <v>5000</v>
      </c>
      <c r="L404" s="8">
        <f t="shared" si="135"/>
        <v>5000</v>
      </c>
      <c r="M404" s="260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</row>
    <row r="405" spans="1:177" s="1" customFormat="1" ht="18.75">
      <c r="A405" s="68">
        <f t="shared" si="130"/>
        <v>17</v>
      </c>
      <c r="B405" s="42"/>
      <c r="C405" s="59" t="s">
        <v>146</v>
      </c>
      <c r="D405" s="82" t="s">
        <v>333</v>
      </c>
      <c r="E405" s="38">
        <v>7726</v>
      </c>
      <c r="F405" s="38">
        <v>40000</v>
      </c>
      <c r="G405" s="8">
        <v>10000</v>
      </c>
      <c r="H405" s="8">
        <v>10000</v>
      </c>
      <c r="I405" s="38">
        <v>8000</v>
      </c>
      <c r="J405" s="8">
        <v>5000</v>
      </c>
      <c r="K405" s="8">
        <v>5000</v>
      </c>
      <c r="L405" s="38">
        <v>5000</v>
      </c>
      <c r="M405" s="260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</row>
    <row r="406" spans="1:177" s="1" customFormat="1" ht="18.75">
      <c r="A406" s="68">
        <f t="shared" si="130"/>
        <v>18</v>
      </c>
      <c r="B406" s="60"/>
      <c r="C406" s="59"/>
      <c r="D406" s="82"/>
      <c r="E406" s="8"/>
      <c r="F406" s="8"/>
      <c r="G406" s="8"/>
      <c r="H406" s="8"/>
      <c r="I406" s="8"/>
      <c r="J406" s="8"/>
      <c r="K406" s="8"/>
      <c r="L406" s="8"/>
      <c r="M406" s="13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</row>
    <row r="407" spans="1:177" s="1" customFormat="1" ht="18.75">
      <c r="A407" s="68">
        <f t="shared" si="130"/>
        <v>19</v>
      </c>
      <c r="B407" s="116">
        <v>3</v>
      </c>
      <c r="C407" s="117" t="s">
        <v>417</v>
      </c>
      <c r="D407" s="139"/>
      <c r="E407" s="118">
        <f>SUM(E408:E409)</f>
        <v>192470</v>
      </c>
      <c r="F407" s="118">
        <f aca="true" t="shared" si="136" ref="F407:L407">SUM(F408:F409)</f>
        <v>184060</v>
      </c>
      <c r="G407" s="118">
        <f>SUM(G408:G409)</f>
        <v>249033</v>
      </c>
      <c r="H407" s="118">
        <f>SUM(H408:H409)</f>
        <v>264183</v>
      </c>
      <c r="I407" s="118" t="e">
        <f t="shared" si="136"/>
        <v>#REF!</v>
      </c>
      <c r="J407" s="118">
        <f t="shared" si="136"/>
        <v>259033</v>
      </c>
      <c r="K407" s="118">
        <f t="shared" si="136"/>
        <v>259033</v>
      </c>
      <c r="L407" s="118">
        <f t="shared" si="136"/>
        <v>259033.2</v>
      </c>
      <c r="M407" s="269">
        <f>SUM(L407/K407*100)</f>
        <v>100.00007721023962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</row>
    <row r="408" spans="1:177" s="16" customFormat="1" ht="18.75">
      <c r="A408" s="68">
        <f t="shared" si="130"/>
        <v>20</v>
      </c>
      <c r="B408" s="42"/>
      <c r="C408" s="100" t="s">
        <v>35</v>
      </c>
      <c r="D408" s="73"/>
      <c r="E408" s="72">
        <f>SUM(E410-E419-E418)</f>
        <v>182570</v>
      </c>
      <c r="F408" s="72">
        <f>SUM(F410-F417-F418)</f>
        <v>180849</v>
      </c>
      <c r="G408" s="72">
        <f>SUM(G410-G419-G418)</f>
        <v>239033</v>
      </c>
      <c r="H408" s="72">
        <f>SUM(H410-H419-H418)</f>
        <v>254183</v>
      </c>
      <c r="I408" s="72" t="e">
        <f>SUM(I410-I417-#REF!-I419)</f>
        <v>#REF!</v>
      </c>
      <c r="J408" s="72">
        <f>SUM(J410-J419-J418)</f>
        <v>259033</v>
      </c>
      <c r="K408" s="72">
        <f>SUM(K410-K419-K418)</f>
        <v>259033</v>
      </c>
      <c r="L408" s="72">
        <f>SUM(L410-L419-L418)</f>
        <v>259033.2</v>
      </c>
      <c r="M408" s="266">
        <f>SUM(L408/K408*100)</f>
        <v>100.00007721023962</v>
      </c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  <c r="FJ408" s="24"/>
      <c r="FK408" s="24"/>
      <c r="FL408" s="24"/>
      <c r="FM408" s="24"/>
      <c r="FN408" s="24"/>
      <c r="FO408" s="24"/>
      <c r="FP408" s="24"/>
      <c r="FQ408" s="24"/>
      <c r="FR408" s="24"/>
      <c r="FS408" s="24"/>
      <c r="FT408" s="24"/>
      <c r="FU408" s="24"/>
    </row>
    <row r="409" spans="1:177" s="16" customFormat="1" ht="18.75">
      <c r="A409" s="68">
        <f t="shared" si="130"/>
        <v>21</v>
      </c>
      <c r="B409" s="42"/>
      <c r="C409" s="100" t="s">
        <v>78</v>
      </c>
      <c r="D409" s="73"/>
      <c r="E409" s="72">
        <f>SUM(E418+E419)</f>
        <v>9900</v>
      </c>
      <c r="F409" s="72">
        <f>SUM(F418+F417)</f>
        <v>3211</v>
      </c>
      <c r="G409" s="72">
        <f>SUM(G418+G417)</f>
        <v>10000</v>
      </c>
      <c r="H409" s="72">
        <f>SUM(H418+H417)</f>
        <v>10000</v>
      </c>
      <c r="I409" s="72" t="e">
        <f>SUM(I417+#REF!+I419)</f>
        <v>#REF!</v>
      </c>
      <c r="J409" s="72">
        <f>SUM(J418+J417)</f>
        <v>0</v>
      </c>
      <c r="K409" s="72">
        <f>SUM(K418+K417)</f>
        <v>0</v>
      </c>
      <c r="L409" s="72">
        <f>SUM(L418+L417)</f>
        <v>0</v>
      </c>
      <c r="M409" s="266" t="e">
        <f>SUM(L409/K409*100)</f>
        <v>#DIV/0!</v>
      </c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</row>
    <row r="410" spans="1:177" ht="18.75">
      <c r="A410" s="68">
        <f t="shared" si="130"/>
        <v>22</v>
      </c>
      <c r="B410" s="60"/>
      <c r="C410" s="59" t="s">
        <v>179</v>
      </c>
      <c r="D410" s="82" t="s">
        <v>180</v>
      </c>
      <c r="E410" s="8">
        <f>SUM(E411:E419)</f>
        <v>192470</v>
      </c>
      <c r="F410" s="8">
        <f aca="true" t="shared" si="137" ref="F410:L410">SUM(F411:F419)</f>
        <v>184060</v>
      </c>
      <c r="G410" s="8">
        <f>SUM(G411:G419)</f>
        <v>249033</v>
      </c>
      <c r="H410" s="8">
        <f>SUM(H411:H419)</f>
        <v>264183</v>
      </c>
      <c r="I410" s="8">
        <f t="shared" si="137"/>
        <v>193000</v>
      </c>
      <c r="J410" s="8">
        <f t="shared" si="137"/>
        <v>259033</v>
      </c>
      <c r="K410" s="8">
        <f t="shared" si="137"/>
        <v>259033</v>
      </c>
      <c r="L410" s="8">
        <f t="shared" si="137"/>
        <v>259033.2</v>
      </c>
      <c r="M410" s="260">
        <f aca="true" t="shared" si="138" ref="M410:M417">SUM(L410/K410)*100</f>
        <v>100.00007721023962</v>
      </c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</row>
    <row r="411" spans="1:177" ht="18.75">
      <c r="A411" s="68">
        <f t="shared" si="130"/>
        <v>23</v>
      </c>
      <c r="B411" s="60"/>
      <c r="C411" s="59" t="s">
        <v>31</v>
      </c>
      <c r="D411" s="82" t="s">
        <v>237</v>
      </c>
      <c r="E411" s="8">
        <v>3317</v>
      </c>
      <c r="F411" s="8">
        <v>5033</v>
      </c>
      <c r="G411" s="8">
        <v>5033</v>
      </c>
      <c r="H411" s="8">
        <v>5033</v>
      </c>
      <c r="I411" s="8">
        <v>4000</v>
      </c>
      <c r="J411" s="8">
        <v>5033</v>
      </c>
      <c r="K411" s="8">
        <v>5033</v>
      </c>
      <c r="L411" s="8">
        <v>5033.2</v>
      </c>
      <c r="M411" s="260">
        <f t="shared" si="138"/>
        <v>100.00397377309756</v>
      </c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</row>
    <row r="412" spans="1:177" ht="18.75">
      <c r="A412" s="68">
        <f t="shared" si="130"/>
        <v>24</v>
      </c>
      <c r="B412" s="60"/>
      <c r="C412" s="59" t="s">
        <v>146</v>
      </c>
      <c r="D412" s="82" t="s">
        <v>358</v>
      </c>
      <c r="E412" s="8">
        <v>3928</v>
      </c>
      <c r="F412" s="8">
        <v>3639</v>
      </c>
      <c r="G412" s="8">
        <v>6000</v>
      </c>
      <c r="H412" s="8">
        <v>6000</v>
      </c>
      <c r="I412" s="8">
        <v>5000</v>
      </c>
      <c r="J412" s="8">
        <v>6000</v>
      </c>
      <c r="K412" s="8">
        <v>6000</v>
      </c>
      <c r="L412" s="8">
        <v>6000</v>
      </c>
      <c r="M412" s="260">
        <f t="shared" si="138"/>
        <v>100</v>
      </c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</row>
    <row r="413" spans="1:177" ht="18.75">
      <c r="A413" s="68">
        <f t="shared" si="130"/>
        <v>25</v>
      </c>
      <c r="B413" s="60"/>
      <c r="C413" s="59" t="s">
        <v>342</v>
      </c>
      <c r="D413" s="82" t="s">
        <v>343</v>
      </c>
      <c r="E413" s="8">
        <v>76800</v>
      </c>
      <c r="F413" s="8">
        <v>80760</v>
      </c>
      <c r="G413" s="8">
        <v>114000</v>
      </c>
      <c r="H413" s="8">
        <v>127000</v>
      </c>
      <c r="I413" s="8">
        <v>76800</v>
      </c>
      <c r="J413" s="8">
        <v>130000</v>
      </c>
      <c r="K413" s="8">
        <v>130000</v>
      </c>
      <c r="L413" s="8">
        <v>130000</v>
      </c>
      <c r="M413" s="260">
        <f t="shared" si="138"/>
        <v>100</v>
      </c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  <c r="FJ413" s="24"/>
      <c r="FK413" s="24"/>
      <c r="FL413" s="24"/>
      <c r="FM413" s="24"/>
      <c r="FN413" s="24"/>
      <c r="FO413" s="24"/>
      <c r="FP413" s="24"/>
      <c r="FQ413" s="24"/>
      <c r="FR413" s="24"/>
      <c r="FS413" s="24"/>
      <c r="FT413" s="24"/>
      <c r="FU413" s="24"/>
    </row>
    <row r="414" spans="1:177" ht="18.75">
      <c r="A414" s="68">
        <f t="shared" si="130"/>
        <v>26</v>
      </c>
      <c r="B414" s="60"/>
      <c r="C414" s="59" t="s">
        <v>146</v>
      </c>
      <c r="D414" s="82" t="s">
        <v>397</v>
      </c>
      <c r="E414" s="8">
        <v>2345</v>
      </c>
      <c r="F414" s="8">
        <v>666</v>
      </c>
      <c r="G414" s="8">
        <v>3000</v>
      </c>
      <c r="H414" s="8">
        <v>3000</v>
      </c>
      <c r="I414" s="8">
        <v>3000</v>
      </c>
      <c r="J414" s="8">
        <v>3000</v>
      </c>
      <c r="K414" s="8">
        <v>3000</v>
      </c>
      <c r="L414" s="8">
        <v>3000</v>
      </c>
      <c r="M414" s="260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  <c r="FJ414" s="24"/>
      <c r="FK414" s="24"/>
      <c r="FL414" s="24"/>
      <c r="FM414" s="24"/>
      <c r="FN414" s="24"/>
      <c r="FO414" s="24"/>
      <c r="FP414" s="24"/>
      <c r="FQ414" s="24"/>
      <c r="FR414" s="24"/>
      <c r="FS414" s="24"/>
      <c r="FT414" s="24"/>
      <c r="FU414" s="24"/>
    </row>
    <row r="415" spans="1:177" s="3" customFormat="1" ht="18.75">
      <c r="A415" s="68">
        <f t="shared" si="130"/>
        <v>27</v>
      </c>
      <c r="B415" s="22"/>
      <c r="C415" s="191" t="s">
        <v>122</v>
      </c>
      <c r="D415" s="82" t="s">
        <v>236</v>
      </c>
      <c r="E415" s="82">
        <v>13085</v>
      </c>
      <c r="F415" s="82">
        <v>13294</v>
      </c>
      <c r="G415" s="82">
        <v>15000</v>
      </c>
      <c r="H415" s="82">
        <v>15000</v>
      </c>
      <c r="I415" s="82">
        <v>13200</v>
      </c>
      <c r="J415" s="82">
        <v>15000</v>
      </c>
      <c r="K415" s="82">
        <v>15000</v>
      </c>
      <c r="L415" s="82">
        <v>15000</v>
      </c>
      <c r="M415" s="260">
        <f t="shared" si="138"/>
        <v>100</v>
      </c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  <c r="FJ415" s="24"/>
      <c r="FK415" s="24"/>
      <c r="FL415" s="24"/>
      <c r="FM415" s="24"/>
      <c r="FN415" s="24"/>
      <c r="FO415" s="24"/>
      <c r="FP415" s="24"/>
      <c r="FQ415" s="24"/>
      <c r="FR415" s="24"/>
      <c r="FS415" s="24"/>
      <c r="FT415" s="24"/>
      <c r="FU415" s="24"/>
    </row>
    <row r="416" spans="1:177" s="3" customFormat="1" ht="18.75">
      <c r="A416" s="68">
        <f t="shared" si="130"/>
        <v>28</v>
      </c>
      <c r="B416" s="22"/>
      <c r="C416" s="191" t="s">
        <v>146</v>
      </c>
      <c r="D416" s="82" t="s">
        <v>408</v>
      </c>
      <c r="E416" s="82">
        <v>83095</v>
      </c>
      <c r="F416" s="82">
        <v>77457</v>
      </c>
      <c r="G416" s="82">
        <v>96000</v>
      </c>
      <c r="H416" s="82">
        <v>98150</v>
      </c>
      <c r="I416" s="82">
        <v>84000</v>
      </c>
      <c r="J416" s="82">
        <v>100000</v>
      </c>
      <c r="K416" s="82">
        <v>100000</v>
      </c>
      <c r="L416" s="82">
        <v>100000</v>
      </c>
      <c r="M416" s="260">
        <f t="shared" si="138"/>
        <v>100</v>
      </c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  <c r="FJ416" s="24"/>
      <c r="FK416" s="24"/>
      <c r="FL416" s="24"/>
      <c r="FM416" s="24"/>
      <c r="FN416" s="24"/>
      <c r="FO416" s="24"/>
      <c r="FP416" s="24"/>
      <c r="FQ416" s="24"/>
      <c r="FR416" s="24"/>
      <c r="FS416" s="24"/>
      <c r="FT416" s="24"/>
      <c r="FU416" s="24"/>
    </row>
    <row r="417" spans="1:177" ht="18.75">
      <c r="A417" s="68">
        <f t="shared" si="130"/>
        <v>29</v>
      </c>
      <c r="B417" s="22"/>
      <c r="C417" s="191" t="s">
        <v>182</v>
      </c>
      <c r="D417" s="82" t="s">
        <v>463</v>
      </c>
      <c r="E417" s="82"/>
      <c r="F417" s="82">
        <v>3211</v>
      </c>
      <c r="G417" s="82"/>
      <c r="H417" s="82"/>
      <c r="I417" s="82">
        <v>7000</v>
      </c>
      <c r="J417" s="82"/>
      <c r="K417" s="82"/>
      <c r="L417" s="82"/>
      <c r="M417" s="260" t="e">
        <f t="shared" si="138"/>
        <v>#DIV/0!</v>
      </c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  <c r="FJ417" s="24"/>
      <c r="FK417" s="24"/>
      <c r="FL417" s="24"/>
      <c r="FM417" s="24"/>
      <c r="FN417" s="24"/>
      <c r="FO417" s="24"/>
      <c r="FP417" s="24"/>
      <c r="FQ417" s="24"/>
      <c r="FR417" s="24"/>
      <c r="FS417" s="24"/>
      <c r="FT417" s="24"/>
      <c r="FU417" s="24"/>
    </row>
    <row r="418" spans="1:177" ht="18.75">
      <c r="A418" s="68">
        <f t="shared" si="130"/>
        <v>30</v>
      </c>
      <c r="B418" s="22"/>
      <c r="C418" s="191" t="s">
        <v>187</v>
      </c>
      <c r="D418" s="82" t="s">
        <v>481</v>
      </c>
      <c r="E418" s="82">
        <v>9900</v>
      </c>
      <c r="F418" s="82">
        <v>0</v>
      </c>
      <c r="G418" s="82">
        <v>10000</v>
      </c>
      <c r="H418" s="82">
        <v>10000</v>
      </c>
      <c r="I418" s="82"/>
      <c r="J418" s="82">
        <v>0</v>
      </c>
      <c r="K418" s="82"/>
      <c r="L418" s="82"/>
      <c r="M418" s="260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  <c r="FJ418" s="24"/>
      <c r="FK418" s="24"/>
      <c r="FL418" s="24"/>
      <c r="FM418" s="24"/>
      <c r="FN418" s="24"/>
      <c r="FO418" s="24"/>
      <c r="FP418" s="24"/>
      <c r="FQ418" s="24"/>
      <c r="FR418" s="24"/>
      <c r="FS418" s="24"/>
      <c r="FT418" s="24"/>
      <c r="FU418" s="24"/>
    </row>
    <row r="419" spans="1:177" ht="19.5" thickBot="1">
      <c r="A419" s="68">
        <f t="shared" si="130"/>
        <v>31</v>
      </c>
      <c r="B419" s="23"/>
      <c r="C419" s="297"/>
      <c r="D419" s="106"/>
      <c r="E419" s="106"/>
      <c r="F419" s="106"/>
      <c r="G419" s="106"/>
      <c r="H419" s="106"/>
      <c r="I419" s="106"/>
      <c r="J419" s="106"/>
      <c r="K419" s="106"/>
      <c r="L419" s="106"/>
      <c r="M419" s="278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  <c r="FJ419" s="24"/>
      <c r="FK419" s="24"/>
      <c r="FL419" s="24"/>
      <c r="FM419" s="24"/>
      <c r="FN419" s="24"/>
      <c r="FO419" s="24"/>
      <c r="FP419" s="24"/>
      <c r="FQ419" s="24"/>
      <c r="FR419" s="24"/>
      <c r="FS419" s="24"/>
      <c r="FT419" s="24"/>
      <c r="FU419" s="24"/>
    </row>
    <row r="420" spans="1:177" s="153" customFormat="1" ht="19.5" thickBot="1">
      <c r="A420" s="427" t="s">
        <v>184</v>
      </c>
      <c r="B420" s="428"/>
      <c r="C420" s="428"/>
      <c r="D420" s="428"/>
      <c r="E420" s="428"/>
      <c r="F420" s="428"/>
      <c r="G420" s="428"/>
      <c r="H420" s="428"/>
      <c r="I420" s="428"/>
      <c r="J420" s="428"/>
      <c r="K420" s="428"/>
      <c r="L420" s="431"/>
      <c r="M420" s="29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  <c r="BU420" s="34"/>
      <c r="BV420" s="34"/>
      <c r="BW420" s="34"/>
      <c r="BX420" s="34"/>
      <c r="BY420" s="34"/>
      <c r="BZ420" s="34"/>
      <c r="CA420" s="34"/>
      <c r="CB420" s="34"/>
      <c r="CC420" s="34"/>
      <c r="CD420" s="34"/>
      <c r="CE420" s="34"/>
      <c r="CF420" s="34"/>
      <c r="CG420" s="34"/>
      <c r="CH420" s="34"/>
      <c r="CI420" s="34"/>
      <c r="CJ420" s="34"/>
      <c r="CK420" s="34"/>
      <c r="CL420" s="34"/>
      <c r="CM420" s="34"/>
      <c r="CN420" s="34"/>
      <c r="CO420" s="34"/>
      <c r="CP420" s="34"/>
      <c r="CQ420" s="34"/>
      <c r="CR420" s="34"/>
      <c r="CS420" s="34"/>
      <c r="CT420" s="34"/>
      <c r="CU420" s="34"/>
      <c r="CV420" s="34"/>
      <c r="CW420" s="34"/>
      <c r="CX420" s="34"/>
      <c r="CY420" s="34"/>
      <c r="CZ420" s="34"/>
      <c r="DA420" s="34"/>
      <c r="DB420" s="34"/>
      <c r="DC420" s="34"/>
      <c r="DD420" s="34"/>
      <c r="DE420" s="34"/>
      <c r="DF420" s="34"/>
      <c r="DG420" s="34"/>
      <c r="DH420" s="34"/>
      <c r="DI420" s="34"/>
      <c r="DJ420" s="34"/>
      <c r="DK420" s="34"/>
      <c r="DL420" s="34"/>
      <c r="DM420" s="34"/>
      <c r="DN420" s="34"/>
      <c r="DO420" s="34"/>
      <c r="DP420" s="34"/>
      <c r="DQ420" s="34"/>
      <c r="DR420" s="34"/>
      <c r="DS420" s="34"/>
      <c r="DT420" s="34"/>
      <c r="DU420" s="34"/>
      <c r="DV420" s="34"/>
      <c r="DW420" s="34"/>
      <c r="DX420" s="34"/>
      <c r="DY420" s="34"/>
      <c r="DZ420" s="34"/>
      <c r="EA420" s="34"/>
      <c r="EB420" s="34"/>
      <c r="EC420" s="34"/>
      <c r="ED420" s="34"/>
      <c r="EE420" s="34"/>
      <c r="EF420" s="34"/>
      <c r="EG420" s="34"/>
      <c r="EH420" s="34"/>
      <c r="EI420" s="34"/>
      <c r="EJ420" s="34"/>
      <c r="EK420" s="34"/>
      <c r="EL420" s="34"/>
      <c r="EM420" s="34"/>
      <c r="EN420" s="34"/>
      <c r="EO420" s="34"/>
      <c r="EP420" s="34"/>
      <c r="EQ420" s="34"/>
      <c r="ER420" s="34"/>
      <c r="ES420" s="34"/>
      <c r="ET420" s="34"/>
      <c r="EU420" s="34"/>
      <c r="EV420" s="34"/>
      <c r="EW420" s="34"/>
      <c r="EX420" s="34"/>
      <c r="EY420" s="34"/>
      <c r="EZ420" s="34"/>
      <c r="FA420" s="34"/>
      <c r="FB420" s="34"/>
      <c r="FC420" s="34"/>
      <c r="FD420" s="34"/>
      <c r="FE420" s="34"/>
      <c r="FF420" s="34"/>
      <c r="FG420" s="34"/>
      <c r="FH420" s="34"/>
      <c r="FI420" s="34"/>
      <c r="FJ420" s="34"/>
      <c r="FK420" s="34"/>
      <c r="FL420" s="34"/>
      <c r="FM420" s="34"/>
      <c r="FN420" s="34"/>
      <c r="FO420" s="34"/>
      <c r="FP420" s="34"/>
      <c r="FQ420" s="34"/>
      <c r="FR420" s="34"/>
      <c r="FS420" s="34"/>
      <c r="FT420" s="34"/>
      <c r="FU420" s="34"/>
    </row>
    <row r="421" spans="1:177" ht="19.5" thickBot="1">
      <c r="A421" s="50"/>
      <c r="B421" s="115" t="s">
        <v>28</v>
      </c>
      <c r="C421" s="51" t="s">
        <v>16</v>
      </c>
      <c r="D421" s="119"/>
      <c r="E421" s="300" t="s">
        <v>399</v>
      </c>
      <c r="F421" s="384" t="s">
        <v>402</v>
      </c>
      <c r="G421" s="384" t="s">
        <v>491</v>
      </c>
      <c r="H421" s="384" t="s">
        <v>491</v>
      </c>
      <c r="I421" s="335"/>
      <c r="J421" s="386" t="s">
        <v>492</v>
      </c>
      <c r="K421" s="384" t="s">
        <v>493</v>
      </c>
      <c r="L421" s="384" t="s">
        <v>503</v>
      </c>
      <c r="M421" s="38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  <c r="FJ421" s="24"/>
      <c r="FK421" s="24"/>
      <c r="FL421" s="24"/>
      <c r="FM421" s="24"/>
      <c r="FN421" s="24"/>
      <c r="FO421" s="24"/>
      <c r="FP421" s="24"/>
      <c r="FQ421" s="24"/>
      <c r="FR421" s="24"/>
      <c r="FS421" s="24"/>
      <c r="FT421" s="24"/>
      <c r="FU421" s="24"/>
    </row>
    <row r="422" spans="1:177" ht="18" customHeight="1">
      <c r="A422" s="52"/>
      <c r="B422" s="53" t="s">
        <v>29</v>
      </c>
      <c r="C422" s="54" t="s">
        <v>15</v>
      </c>
      <c r="D422" s="224" t="s">
        <v>17</v>
      </c>
      <c r="E422" s="55" t="s">
        <v>20</v>
      </c>
      <c r="F422" s="416" t="s">
        <v>478</v>
      </c>
      <c r="G422" s="416" t="s">
        <v>22</v>
      </c>
      <c r="H422" s="416" t="s">
        <v>490</v>
      </c>
      <c r="I422" s="422" t="s">
        <v>387</v>
      </c>
      <c r="J422" s="429" t="s">
        <v>22</v>
      </c>
      <c r="K422" s="416" t="s">
        <v>494</v>
      </c>
      <c r="L422" s="416" t="s">
        <v>22</v>
      </c>
      <c r="M422" s="420" t="s">
        <v>368</v>
      </c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  <c r="FJ422" s="24"/>
      <c r="FK422" s="24"/>
      <c r="FL422" s="24"/>
      <c r="FM422" s="24"/>
      <c r="FN422" s="24"/>
      <c r="FO422" s="24"/>
      <c r="FP422" s="24"/>
      <c r="FQ422" s="24"/>
      <c r="FR422" s="24"/>
      <c r="FS422" s="24"/>
      <c r="FT422" s="24"/>
      <c r="FU422" s="24"/>
    </row>
    <row r="423" spans="1:177" ht="19.5" thickBot="1">
      <c r="A423" s="52"/>
      <c r="B423" s="53"/>
      <c r="C423" s="53" t="s">
        <v>14</v>
      </c>
      <c r="D423" s="120"/>
      <c r="E423" s="55" t="s">
        <v>19</v>
      </c>
      <c r="F423" s="417"/>
      <c r="G423" s="417"/>
      <c r="H423" s="417"/>
      <c r="I423" s="423"/>
      <c r="J423" s="430"/>
      <c r="K423" s="417"/>
      <c r="L423" s="417"/>
      <c r="M423" s="421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  <c r="FJ423" s="24"/>
      <c r="FK423" s="24"/>
      <c r="FL423" s="24"/>
      <c r="FM423" s="24"/>
      <c r="FN423" s="24"/>
      <c r="FO423" s="24"/>
      <c r="FP423" s="24"/>
      <c r="FQ423" s="24"/>
      <c r="FR423" s="24"/>
      <c r="FS423" s="24"/>
      <c r="FT423" s="24"/>
      <c r="FU423" s="24"/>
    </row>
    <row r="424" spans="1:177" ht="18.75">
      <c r="A424" s="40">
        <v>1</v>
      </c>
      <c r="B424" s="418" t="s">
        <v>185</v>
      </c>
      <c r="C424" s="418"/>
      <c r="D424" s="418"/>
      <c r="E424" s="308">
        <f aca="true" t="shared" si="139" ref="E424:L424">SUM(E425:E427)</f>
        <v>1534881</v>
      </c>
      <c r="F424" s="69">
        <f t="shared" si="139"/>
        <v>1973451</v>
      </c>
      <c r="G424" s="69">
        <f t="shared" si="139"/>
        <v>682838</v>
      </c>
      <c r="H424" s="69">
        <f t="shared" si="139"/>
        <v>849921</v>
      </c>
      <c r="I424" s="69">
        <f t="shared" si="139"/>
        <v>1739139</v>
      </c>
      <c r="J424" s="69">
        <f t="shared" si="139"/>
        <v>724200</v>
      </c>
      <c r="K424" s="69">
        <f t="shared" si="139"/>
        <v>657200</v>
      </c>
      <c r="L424" s="69">
        <f t="shared" si="139"/>
        <v>657200</v>
      </c>
      <c r="M424" s="265">
        <f>SUM(L424/K424*100)</f>
        <v>100</v>
      </c>
      <c r="N424" s="3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  <c r="FJ424" s="24"/>
      <c r="FK424" s="24"/>
      <c r="FL424" s="24"/>
      <c r="FM424" s="24"/>
      <c r="FN424" s="24"/>
      <c r="FO424" s="24"/>
      <c r="FP424" s="24"/>
      <c r="FQ424" s="24"/>
      <c r="FR424" s="24"/>
      <c r="FS424" s="24"/>
      <c r="FT424" s="24"/>
      <c r="FU424" s="24"/>
    </row>
    <row r="425" spans="1:177" s="1" customFormat="1" ht="18.75">
      <c r="A425" s="21">
        <f>SUM(A424+1)</f>
        <v>2</v>
      </c>
      <c r="B425" s="121" t="s">
        <v>23</v>
      </c>
      <c r="C425" s="136" t="s">
        <v>24</v>
      </c>
      <c r="D425" s="122"/>
      <c r="E425" s="309">
        <f aca="true" t="shared" si="140" ref="E425:L425">SUM(E447+E467+E497+E507)</f>
        <v>700285</v>
      </c>
      <c r="F425" s="75">
        <f t="shared" si="140"/>
        <v>571299</v>
      </c>
      <c r="G425" s="75">
        <f t="shared" si="140"/>
        <v>598700</v>
      </c>
      <c r="H425" s="75">
        <f t="shared" si="140"/>
        <v>685031</v>
      </c>
      <c r="I425" s="75">
        <f t="shared" si="140"/>
        <v>663807</v>
      </c>
      <c r="J425" s="75">
        <f t="shared" si="140"/>
        <v>657200</v>
      </c>
      <c r="K425" s="75">
        <f t="shared" si="140"/>
        <v>657200</v>
      </c>
      <c r="L425" s="75">
        <f t="shared" si="140"/>
        <v>657200</v>
      </c>
      <c r="M425" s="266">
        <f>SUM(L425/K425*100)</f>
        <v>100</v>
      </c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</row>
    <row r="426" spans="1:177" ht="18.75">
      <c r="A426" s="21">
        <f aca="true" t="shared" si="141" ref="A426:A493">SUM(A425+1)</f>
        <v>3</v>
      </c>
      <c r="B426" s="8"/>
      <c r="C426" s="137" t="s">
        <v>25</v>
      </c>
      <c r="D426" s="123"/>
      <c r="E426" s="310">
        <f aca="true" t="shared" si="142" ref="E426:L426">SUM(E429+E468+E448+E498)</f>
        <v>834596</v>
      </c>
      <c r="F426" s="77">
        <f t="shared" si="142"/>
        <v>1402152</v>
      </c>
      <c r="G426" s="77">
        <f t="shared" si="142"/>
        <v>84138</v>
      </c>
      <c r="H426" s="77">
        <f t="shared" si="142"/>
        <v>164890</v>
      </c>
      <c r="I426" s="77">
        <f t="shared" si="142"/>
        <v>1075332</v>
      </c>
      <c r="J426" s="77">
        <f t="shared" si="142"/>
        <v>67000</v>
      </c>
      <c r="K426" s="77">
        <f t="shared" si="142"/>
        <v>0</v>
      </c>
      <c r="L426" s="77">
        <f t="shared" si="142"/>
        <v>0</v>
      </c>
      <c r="M426" s="266" t="e">
        <f>SUM(L426/K426*100)</f>
        <v>#DIV/0!</v>
      </c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  <c r="FJ426" s="24"/>
      <c r="FK426" s="24"/>
      <c r="FL426" s="24"/>
      <c r="FM426" s="24"/>
      <c r="FN426" s="24"/>
      <c r="FO426" s="24"/>
      <c r="FP426" s="24"/>
      <c r="FQ426" s="24"/>
      <c r="FR426" s="24"/>
      <c r="FS426" s="24"/>
      <c r="FT426" s="24"/>
      <c r="FU426" s="24"/>
    </row>
    <row r="427" spans="1:177" ht="19.5" thickBot="1">
      <c r="A427" s="21">
        <f t="shared" si="141"/>
        <v>4</v>
      </c>
      <c r="B427" s="8"/>
      <c r="C427" s="137" t="s">
        <v>26</v>
      </c>
      <c r="D427" s="123"/>
      <c r="E427" s="310"/>
      <c r="F427" s="77"/>
      <c r="G427" s="77"/>
      <c r="H427" s="77"/>
      <c r="I427" s="77"/>
      <c r="J427" s="77"/>
      <c r="K427" s="77"/>
      <c r="L427" s="77"/>
      <c r="M427" s="266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  <c r="FJ427" s="24"/>
      <c r="FK427" s="24"/>
      <c r="FL427" s="24"/>
      <c r="FM427" s="24"/>
      <c r="FN427" s="24"/>
      <c r="FO427" s="24"/>
      <c r="FP427" s="24"/>
      <c r="FQ427" s="24"/>
      <c r="FR427" s="24"/>
      <c r="FS427" s="24"/>
      <c r="FT427" s="24"/>
      <c r="FU427" s="24"/>
    </row>
    <row r="428" spans="1:177" s="1" customFormat="1" ht="19.5" thickTop="1">
      <c r="A428" s="68">
        <f t="shared" si="141"/>
        <v>5</v>
      </c>
      <c r="B428" s="62">
        <v>1</v>
      </c>
      <c r="C428" s="98" t="s">
        <v>186</v>
      </c>
      <c r="D428" s="138"/>
      <c r="E428" s="156">
        <f aca="true" t="shared" si="143" ref="E428:K428">SUM(E429)</f>
        <v>832496</v>
      </c>
      <c r="F428" s="156">
        <f t="shared" si="143"/>
        <v>1393223</v>
      </c>
      <c r="G428" s="156">
        <f t="shared" si="143"/>
        <v>84138</v>
      </c>
      <c r="H428" s="156">
        <f t="shared" si="143"/>
        <v>164890</v>
      </c>
      <c r="I428" s="156">
        <f t="shared" si="143"/>
        <v>1075332</v>
      </c>
      <c r="J428" s="156">
        <f t="shared" si="143"/>
        <v>67000</v>
      </c>
      <c r="K428" s="156">
        <f t="shared" si="143"/>
        <v>0</v>
      </c>
      <c r="L428" s="156">
        <f>SUM(L429)</f>
        <v>0</v>
      </c>
      <c r="M428" s="267" t="e">
        <f>SUM(L428/K428*100)</f>
        <v>#DIV/0!</v>
      </c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</row>
    <row r="429" spans="1:177" s="16" customFormat="1" ht="18.75">
      <c r="A429" s="68">
        <f t="shared" si="141"/>
        <v>6</v>
      </c>
      <c r="B429" s="42"/>
      <c r="C429" s="100" t="s">
        <v>78</v>
      </c>
      <c r="D429" s="73"/>
      <c r="E429" s="72">
        <f>SUM(E430+E438)</f>
        <v>832496</v>
      </c>
      <c r="F429" s="72">
        <f aca="true" t="shared" si="144" ref="F429:L429">SUM(F430+F438)</f>
        <v>1393223</v>
      </c>
      <c r="G429" s="72">
        <f>SUM(G430+G438)</f>
        <v>84138</v>
      </c>
      <c r="H429" s="72">
        <f>SUM(H430+H438)</f>
        <v>164890</v>
      </c>
      <c r="I429" s="72">
        <f t="shared" si="144"/>
        <v>1075332</v>
      </c>
      <c r="J429" s="72">
        <f t="shared" si="144"/>
        <v>67000</v>
      </c>
      <c r="K429" s="72">
        <f t="shared" si="144"/>
        <v>0</v>
      </c>
      <c r="L429" s="72">
        <f t="shared" si="144"/>
        <v>0</v>
      </c>
      <c r="M429" s="266" t="e">
        <f>SUM(L429/K429*100)</f>
        <v>#DIV/0!</v>
      </c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  <c r="FJ429" s="24"/>
      <c r="FK429" s="24"/>
      <c r="FL429" s="24"/>
      <c r="FM429" s="24"/>
      <c r="FN429" s="24"/>
      <c r="FO429" s="24"/>
      <c r="FP429" s="24"/>
      <c r="FQ429" s="24"/>
      <c r="FR429" s="24"/>
      <c r="FS429" s="24"/>
      <c r="FT429" s="24"/>
      <c r="FU429" s="24"/>
    </row>
    <row r="430" spans="1:177" ht="18.75">
      <c r="A430" s="68">
        <f t="shared" si="141"/>
        <v>7</v>
      </c>
      <c r="B430" s="42"/>
      <c r="C430" s="110" t="s">
        <v>1</v>
      </c>
      <c r="D430" s="111" t="s">
        <v>2</v>
      </c>
      <c r="E430" s="36">
        <f>SUM(E431:E436)</f>
        <v>827226</v>
      </c>
      <c r="F430" s="36">
        <f aca="true" t="shared" si="145" ref="F430:L430">SUM(F431:F436)</f>
        <v>1385507</v>
      </c>
      <c r="G430" s="36">
        <f>SUM(G431:G436)</f>
        <v>74138</v>
      </c>
      <c r="H430" s="36">
        <f>SUM(H431:H436)</f>
        <v>164890</v>
      </c>
      <c r="I430" s="36">
        <f t="shared" si="145"/>
        <v>1073532</v>
      </c>
      <c r="J430" s="36">
        <f t="shared" si="145"/>
        <v>50000</v>
      </c>
      <c r="K430" s="36">
        <f t="shared" si="145"/>
        <v>0</v>
      </c>
      <c r="L430" s="36">
        <f t="shared" si="145"/>
        <v>0</v>
      </c>
      <c r="M430" s="260" t="e">
        <f>SUM(L430/K430)*100</f>
        <v>#DIV/0!</v>
      </c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  <c r="FJ430" s="24"/>
      <c r="FK430" s="24"/>
      <c r="FL430" s="24"/>
      <c r="FM430" s="24"/>
      <c r="FN430" s="24"/>
      <c r="FO430" s="24"/>
      <c r="FP430" s="24"/>
      <c r="FQ430" s="24"/>
      <c r="FR430" s="24"/>
      <c r="FS430" s="24"/>
      <c r="FT430" s="24"/>
      <c r="FU430" s="24"/>
    </row>
    <row r="431" spans="1:177" ht="18.75">
      <c r="A431" s="68">
        <f t="shared" si="141"/>
        <v>8</v>
      </c>
      <c r="B431" s="42"/>
      <c r="C431" s="114" t="s">
        <v>238</v>
      </c>
      <c r="D431" s="154" t="s">
        <v>432</v>
      </c>
      <c r="E431" s="36">
        <v>673226</v>
      </c>
      <c r="F431" s="36">
        <v>1287796</v>
      </c>
      <c r="G431" s="36">
        <v>24138</v>
      </c>
      <c r="H431" s="36">
        <v>24138</v>
      </c>
      <c r="I431" s="36">
        <v>925372</v>
      </c>
      <c r="J431" s="36"/>
      <c r="K431" s="36"/>
      <c r="L431" s="36"/>
      <c r="M431" s="260" t="e">
        <f>SUM(L431/K431)*100</f>
        <v>#DIV/0!</v>
      </c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  <c r="FJ431" s="24"/>
      <c r="FK431" s="24"/>
      <c r="FL431" s="24"/>
      <c r="FM431" s="24"/>
      <c r="FN431" s="24"/>
      <c r="FO431" s="24"/>
      <c r="FP431" s="24"/>
      <c r="FQ431" s="24"/>
      <c r="FR431" s="24"/>
      <c r="FS431" s="24"/>
      <c r="FT431" s="24"/>
      <c r="FU431" s="24"/>
    </row>
    <row r="432" spans="1:177" ht="18.75">
      <c r="A432" s="68">
        <f t="shared" si="141"/>
        <v>9</v>
      </c>
      <c r="B432" s="42"/>
      <c r="C432" s="114" t="s">
        <v>315</v>
      </c>
      <c r="D432" s="154" t="s">
        <v>420</v>
      </c>
      <c r="E432" s="304">
        <v>98160</v>
      </c>
      <c r="F432" s="304">
        <v>0</v>
      </c>
      <c r="G432" s="304"/>
      <c r="H432" s="304"/>
      <c r="I432" s="304">
        <v>98160</v>
      </c>
      <c r="J432" s="304"/>
      <c r="K432" s="304"/>
      <c r="L432" s="340"/>
      <c r="M432" s="260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  <c r="FJ432" s="24"/>
      <c r="FK432" s="24"/>
      <c r="FL432" s="24"/>
      <c r="FM432" s="24"/>
      <c r="FN432" s="24"/>
      <c r="FO432" s="24"/>
      <c r="FP432" s="24"/>
      <c r="FQ432" s="24"/>
      <c r="FR432" s="24"/>
      <c r="FS432" s="24"/>
      <c r="FT432" s="24"/>
      <c r="FU432" s="24"/>
    </row>
    <row r="433" spans="1:177" ht="18.75">
      <c r="A433" s="68">
        <f t="shared" si="141"/>
        <v>10</v>
      </c>
      <c r="B433" s="42"/>
      <c r="C433" s="114" t="s">
        <v>315</v>
      </c>
      <c r="D433" s="154" t="s">
        <v>391</v>
      </c>
      <c r="E433" s="36">
        <v>55840</v>
      </c>
      <c r="F433" s="36">
        <v>3360</v>
      </c>
      <c r="G433" s="36"/>
      <c r="H433" s="36">
        <v>140752</v>
      </c>
      <c r="I433" s="36">
        <v>50000</v>
      </c>
      <c r="J433" s="36"/>
      <c r="K433" s="36"/>
      <c r="L433" s="36"/>
      <c r="M433" s="260" t="e">
        <f>SUM(L433/K433)*100</f>
        <v>#DIV/0!</v>
      </c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  <c r="FJ433" s="24"/>
      <c r="FK433" s="24"/>
      <c r="FL433" s="24"/>
      <c r="FM433" s="24"/>
      <c r="FN433" s="24"/>
      <c r="FO433" s="24"/>
      <c r="FP433" s="24"/>
      <c r="FQ433" s="24"/>
      <c r="FR433" s="24"/>
      <c r="FS433" s="24"/>
      <c r="FT433" s="24"/>
      <c r="FU433" s="24"/>
    </row>
    <row r="434" spans="1:177" ht="18.75">
      <c r="A434" s="68">
        <f t="shared" si="141"/>
        <v>11</v>
      </c>
      <c r="B434" s="42"/>
      <c r="C434" s="114" t="s">
        <v>187</v>
      </c>
      <c r="D434" s="154" t="s">
        <v>499</v>
      </c>
      <c r="E434" s="36"/>
      <c r="F434" s="36"/>
      <c r="G434" s="36">
        <v>50000</v>
      </c>
      <c r="H434" s="36">
        <v>0</v>
      </c>
      <c r="I434" s="36"/>
      <c r="J434" s="36">
        <v>50000</v>
      </c>
      <c r="K434" s="36"/>
      <c r="L434" s="36"/>
      <c r="M434" s="260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  <c r="FJ434" s="24"/>
      <c r="FK434" s="24"/>
      <c r="FL434" s="24"/>
      <c r="FM434" s="24"/>
      <c r="FN434" s="24"/>
      <c r="FO434" s="24"/>
      <c r="FP434" s="24"/>
      <c r="FQ434" s="24"/>
      <c r="FR434" s="24"/>
      <c r="FS434" s="24"/>
      <c r="FT434" s="24"/>
      <c r="FU434" s="24"/>
    </row>
    <row r="435" spans="1:177" ht="18.75">
      <c r="A435" s="68">
        <f t="shared" si="141"/>
        <v>12</v>
      </c>
      <c r="B435" s="42"/>
      <c r="C435" s="114" t="s">
        <v>187</v>
      </c>
      <c r="D435" s="154" t="s">
        <v>507</v>
      </c>
      <c r="E435" s="36"/>
      <c r="F435" s="36">
        <v>17450</v>
      </c>
      <c r="G435" s="36"/>
      <c r="H435" s="36"/>
      <c r="I435" s="36"/>
      <c r="J435" s="36"/>
      <c r="K435" s="36"/>
      <c r="L435" s="36"/>
      <c r="M435" s="260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  <c r="FJ435" s="24"/>
      <c r="FK435" s="24"/>
      <c r="FL435" s="24"/>
      <c r="FM435" s="24"/>
      <c r="FN435" s="24"/>
      <c r="FO435" s="24"/>
      <c r="FP435" s="24"/>
      <c r="FQ435" s="24"/>
      <c r="FR435" s="24"/>
      <c r="FS435" s="24"/>
      <c r="FT435" s="24"/>
      <c r="FU435" s="24"/>
    </row>
    <row r="436" spans="1:177" ht="18.75">
      <c r="A436" s="68">
        <f t="shared" si="141"/>
        <v>13</v>
      </c>
      <c r="B436" s="42"/>
      <c r="C436" s="110" t="s">
        <v>187</v>
      </c>
      <c r="D436" s="111" t="s">
        <v>468</v>
      </c>
      <c r="E436" s="36"/>
      <c r="F436" s="36">
        <v>76901</v>
      </c>
      <c r="G436" s="36"/>
      <c r="H436" s="36"/>
      <c r="I436" s="36"/>
      <c r="J436" s="36"/>
      <c r="K436" s="36"/>
      <c r="L436" s="36"/>
      <c r="M436" s="260" t="e">
        <f>SUM(L436/K436)*100</f>
        <v>#DIV/0!</v>
      </c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  <c r="FJ436" s="24"/>
      <c r="FK436" s="24"/>
      <c r="FL436" s="24"/>
      <c r="FM436" s="24"/>
      <c r="FN436" s="24"/>
      <c r="FO436" s="24"/>
      <c r="FP436" s="24"/>
      <c r="FQ436" s="24"/>
      <c r="FR436" s="24"/>
      <c r="FS436" s="24"/>
      <c r="FT436" s="24"/>
      <c r="FU436" s="24"/>
    </row>
    <row r="437" spans="1:177" ht="18.75">
      <c r="A437" s="68">
        <f t="shared" si="141"/>
        <v>14</v>
      </c>
      <c r="B437" s="42"/>
      <c r="C437" s="110"/>
      <c r="D437" s="111"/>
      <c r="E437" s="36"/>
      <c r="F437" s="36"/>
      <c r="G437" s="36"/>
      <c r="H437" s="36"/>
      <c r="I437" s="36"/>
      <c r="J437" s="36"/>
      <c r="K437" s="36"/>
      <c r="L437" s="36"/>
      <c r="M437" s="279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  <c r="FJ437" s="24"/>
      <c r="FK437" s="24"/>
      <c r="FL437" s="24"/>
      <c r="FM437" s="24"/>
      <c r="FN437" s="24"/>
      <c r="FO437" s="24"/>
      <c r="FP437" s="24"/>
      <c r="FQ437" s="24"/>
      <c r="FR437" s="24"/>
      <c r="FS437" s="24"/>
      <c r="FT437" s="24"/>
      <c r="FU437" s="24"/>
    </row>
    <row r="438" spans="1:177" ht="18.75">
      <c r="A438" s="68">
        <f t="shared" si="141"/>
        <v>15</v>
      </c>
      <c r="B438" s="42"/>
      <c r="C438" s="110" t="s">
        <v>7</v>
      </c>
      <c r="D438" s="111" t="s">
        <v>8</v>
      </c>
      <c r="E438" s="36">
        <f aca="true" t="shared" si="146" ref="E438:L438">SUM(E439:E445)</f>
        <v>5270</v>
      </c>
      <c r="F438" s="36">
        <f t="shared" si="146"/>
        <v>7716</v>
      </c>
      <c r="G438" s="36">
        <f t="shared" si="146"/>
        <v>10000</v>
      </c>
      <c r="H438" s="36">
        <f t="shared" si="146"/>
        <v>0</v>
      </c>
      <c r="I438" s="36">
        <f t="shared" si="146"/>
        <v>1800</v>
      </c>
      <c r="J438" s="36">
        <f t="shared" si="146"/>
        <v>17000</v>
      </c>
      <c r="K438" s="36">
        <f t="shared" si="146"/>
        <v>0</v>
      </c>
      <c r="L438" s="36">
        <f t="shared" si="146"/>
        <v>0</v>
      </c>
      <c r="M438" s="260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  <c r="FJ438" s="24"/>
      <c r="FK438" s="24"/>
      <c r="FL438" s="24"/>
      <c r="FM438" s="24"/>
      <c r="FN438" s="24"/>
      <c r="FO438" s="24"/>
      <c r="FP438" s="24"/>
      <c r="FQ438" s="24"/>
      <c r="FR438" s="24"/>
      <c r="FS438" s="24"/>
      <c r="FT438" s="24"/>
      <c r="FU438" s="24"/>
    </row>
    <row r="439" spans="1:177" ht="18.75">
      <c r="A439" s="68">
        <f t="shared" si="141"/>
        <v>16</v>
      </c>
      <c r="B439" s="42"/>
      <c r="C439" s="114" t="s">
        <v>188</v>
      </c>
      <c r="D439" s="154" t="s">
        <v>508</v>
      </c>
      <c r="E439" s="36"/>
      <c r="F439" s="36">
        <v>3240</v>
      </c>
      <c r="G439" s="36"/>
      <c r="H439" s="36"/>
      <c r="I439" s="36"/>
      <c r="J439" s="36"/>
      <c r="K439" s="36"/>
      <c r="L439" s="36"/>
      <c r="M439" s="260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  <c r="FJ439" s="24"/>
      <c r="FK439" s="24"/>
      <c r="FL439" s="24"/>
      <c r="FM439" s="24"/>
      <c r="FN439" s="24"/>
      <c r="FO439" s="24"/>
      <c r="FP439" s="24"/>
      <c r="FQ439" s="24"/>
      <c r="FR439" s="24"/>
      <c r="FS439" s="24"/>
      <c r="FT439" s="24"/>
      <c r="FU439" s="24"/>
    </row>
    <row r="440" spans="1:177" ht="18.75">
      <c r="A440" s="68">
        <f t="shared" si="141"/>
        <v>17</v>
      </c>
      <c r="B440" s="42"/>
      <c r="C440" s="114" t="s">
        <v>188</v>
      </c>
      <c r="D440" s="154" t="s">
        <v>509</v>
      </c>
      <c r="E440" s="36">
        <v>0</v>
      </c>
      <c r="F440" s="36">
        <v>2880</v>
      </c>
      <c r="G440" s="36"/>
      <c r="H440" s="36"/>
      <c r="I440" s="36"/>
      <c r="J440" s="36"/>
      <c r="K440" s="36"/>
      <c r="L440" s="36"/>
      <c r="M440" s="260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  <c r="FJ440" s="24"/>
      <c r="FK440" s="24"/>
      <c r="FL440" s="24"/>
      <c r="FM440" s="24"/>
      <c r="FN440" s="24"/>
      <c r="FO440" s="24"/>
      <c r="FP440" s="24"/>
      <c r="FQ440" s="24"/>
      <c r="FR440" s="24"/>
      <c r="FS440" s="24"/>
      <c r="FT440" s="24"/>
      <c r="FU440" s="24"/>
    </row>
    <row r="441" spans="1:177" ht="18" customHeight="1">
      <c r="A441" s="68">
        <f t="shared" si="141"/>
        <v>18</v>
      </c>
      <c r="B441" s="42"/>
      <c r="C441" s="114" t="s">
        <v>188</v>
      </c>
      <c r="D441" s="154" t="s">
        <v>441</v>
      </c>
      <c r="E441" s="321">
        <v>2150</v>
      </c>
      <c r="F441" s="321">
        <v>0</v>
      </c>
      <c r="G441" s="36">
        <v>0</v>
      </c>
      <c r="H441" s="36">
        <v>0</v>
      </c>
      <c r="I441" s="36">
        <v>1800</v>
      </c>
      <c r="J441" s="36">
        <v>0</v>
      </c>
      <c r="K441" s="36">
        <v>0</v>
      </c>
      <c r="L441" s="36"/>
      <c r="M441" s="279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  <c r="FJ441" s="24"/>
      <c r="FK441" s="24"/>
      <c r="FL441" s="24"/>
      <c r="FM441" s="24"/>
      <c r="FN441" s="24"/>
      <c r="FO441" s="24"/>
      <c r="FP441" s="24"/>
      <c r="FQ441" s="24"/>
      <c r="FR441" s="24"/>
      <c r="FS441" s="24"/>
      <c r="FT441" s="24"/>
      <c r="FU441" s="24"/>
    </row>
    <row r="442" spans="1:177" ht="18" customHeight="1">
      <c r="A442" s="68">
        <f t="shared" si="141"/>
        <v>19</v>
      </c>
      <c r="B442" s="42"/>
      <c r="C442" s="114" t="s">
        <v>188</v>
      </c>
      <c r="D442" s="154" t="s">
        <v>482</v>
      </c>
      <c r="E442" s="321">
        <v>3120</v>
      </c>
      <c r="F442" s="321">
        <v>0</v>
      </c>
      <c r="G442" s="36"/>
      <c r="H442" s="36"/>
      <c r="I442" s="36"/>
      <c r="J442" s="36"/>
      <c r="K442" s="36"/>
      <c r="L442" s="36"/>
      <c r="M442" s="279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  <c r="FJ442" s="24"/>
      <c r="FK442" s="24"/>
      <c r="FL442" s="24"/>
      <c r="FM442" s="24"/>
      <c r="FN442" s="24"/>
      <c r="FO442" s="24"/>
      <c r="FP442" s="24"/>
      <c r="FQ442" s="24"/>
      <c r="FR442" s="24"/>
      <c r="FS442" s="24"/>
      <c r="FT442" s="24"/>
      <c r="FU442" s="24"/>
    </row>
    <row r="443" spans="1:177" ht="18" customHeight="1">
      <c r="A443" s="68">
        <f t="shared" si="141"/>
        <v>20</v>
      </c>
      <c r="B443" s="42"/>
      <c r="C443" s="114" t="s">
        <v>188</v>
      </c>
      <c r="D443" s="154" t="s">
        <v>513</v>
      </c>
      <c r="E443" s="321"/>
      <c r="F443" s="321"/>
      <c r="G443" s="36"/>
      <c r="H443" s="36"/>
      <c r="I443" s="36"/>
      <c r="J443" s="36">
        <v>10000</v>
      </c>
      <c r="K443" s="36"/>
      <c r="L443" s="36"/>
      <c r="M443" s="279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  <c r="FJ443" s="24"/>
      <c r="FK443" s="24"/>
      <c r="FL443" s="24"/>
      <c r="FM443" s="24"/>
      <c r="FN443" s="24"/>
      <c r="FO443" s="24"/>
      <c r="FP443" s="24"/>
      <c r="FQ443" s="24"/>
      <c r="FR443" s="24"/>
      <c r="FS443" s="24"/>
      <c r="FT443" s="24"/>
      <c r="FU443" s="24"/>
    </row>
    <row r="444" spans="1:177" ht="18" customHeight="1">
      <c r="A444" s="68">
        <f t="shared" si="141"/>
        <v>21</v>
      </c>
      <c r="B444" s="42"/>
      <c r="C444" s="114" t="s">
        <v>188</v>
      </c>
      <c r="D444" s="154" t="s">
        <v>498</v>
      </c>
      <c r="E444" s="321"/>
      <c r="F444" s="321"/>
      <c r="G444" s="36">
        <v>10000</v>
      </c>
      <c r="H444" s="410" t="s">
        <v>524</v>
      </c>
      <c r="I444" s="36"/>
      <c r="J444" s="36">
        <v>7000</v>
      </c>
      <c r="K444" s="36"/>
      <c r="L444" s="36"/>
      <c r="M444" s="279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  <c r="FJ444" s="24"/>
      <c r="FK444" s="24"/>
      <c r="FL444" s="24"/>
      <c r="FM444" s="24"/>
      <c r="FN444" s="24"/>
      <c r="FO444" s="24"/>
      <c r="FP444" s="24"/>
      <c r="FQ444" s="24"/>
      <c r="FR444" s="24"/>
      <c r="FS444" s="24"/>
      <c r="FT444" s="24"/>
      <c r="FU444" s="24"/>
    </row>
    <row r="445" spans="1:177" ht="18" customHeight="1">
      <c r="A445" s="68">
        <f t="shared" si="141"/>
        <v>22</v>
      </c>
      <c r="B445" s="42"/>
      <c r="C445" s="114" t="s">
        <v>188</v>
      </c>
      <c r="D445" s="154" t="s">
        <v>462</v>
      </c>
      <c r="E445" s="303"/>
      <c r="F445" s="36">
        <v>1596</v>
      </c>
      <c r="G445" s="36"/>
      <c r="H445" s="36"/>
      <c r="I445" s="36"/>
      <c r="J445" s="36"/>
      <c r="K445" s="36"/>
      <c r="L445" s="36"/>
      <c r="M445" s="260" t="e">
        <f>SUM(L445/K445)*100</f>
        <v>#DIV/0!</v>
      </c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  <c r="FJ445" s="24"/>
      <c r="FK445" s="24"/>
      <c r="FL445" s="24"/>
      <c r="FM445" s="24"/>
      <c r="FN445" s="24"/>
      <c r="FO445" s="24"/>
      <c r="FP445" s="24"/>
      <c r="FQ445" s="24"/>
      <c r="FR445" s="24"/>
      <c r="FS445" s="24"/>
      <c r="FT445" s="24"/>
      <c r="FU445" s="24"/>
    </row>
    <row r="446" spans="1:177" ht="18.75">
      <c r="A446" s="68">
        <f aca="true" t="shared" si="147" ref="A446:A451">SUM(A444+1)</f>
        <v>22</v>
      </c>
      <c r="B446" s="116" t="s">
        <v>58</v>
      </c>
      <c r="C446" s="117" t="s">
        <v>192</v>
      </c>
      <c r="D446" s="139"/>
      <c r="E446" s="116">
        <f>SUM(E447+E448)</f>
        <v>240174</v>
      </c>
      <c r="F446" s="116">
        <f aca="true" t="shared" si="148" ref="F446:L446">SUM(F447+F448)</f>
        <v>155065</v>
      </c>
      <c r="G446" s="116">
        <f>SUM(G447+G448)</f>
        <v>177700</v>
      </c>
      <c r="H446" s="116">
        <f>SUM(H447+H448)</f>
        <v>207700</v>
      </c>
      <c r="I446" s="116">
        <f t="shared" si="148"/>
        <v>203700</v>
      </c>
      <c r="J446" s="116">
        <f t="shared" si="148"/>
        <v>210200</v>
      </c>
      <c r="K446" s="116">
        <f t="shared" si="148"/>
        <v>210200</v>
      </c>
      <c r="L446" s="116">
        <f t="shared" si="148"/>
        <v>210200</v>
      </c>
      <c r="M446" s="269">
        <f>SUM(L446/K446*100)</f>
        <v>100</v>
      </c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  <c r="FJ446" s="24"/>
      <c r="FK446" s="24"/>
      <c r="FL446" s="24"/>
      <c r="FM446" s="24"/>
      <c r="FN446" s="24"/>
      <c r="FO446" s="24"/>
      <c r="FP446" s="24"/>
      <c r="FQ446" s="24"/>
      <c r="FR446" s="24"/>
      <c r="FS446" s="24"/>
      <c r="FT446" s="24"/>
      <c r="FU446" s="24"/>
    </row>
    <row r="447" spans="1:177" s="16" customFormat="1" ht="18.75">
      <c r="A447" s="68">
        <f t="shared" si="147"/>
        <v>23</v>
      </c>
      <c r="B447" s="42"/>
      <c r="C447" s="100" t="s">
        <v>35</v>
      </c>
      <c r="D447" s="73"/>
      <c r="E447" s="72">
        <f>SUM(E449-E455-E462)</f>
        <v>240174</v>
      </c>
      <c r="F447" s="72">
        <f aca="true" t="shared" si="149" ref="F447:L447">SUM(F449-F455-F462)</f>
        <v>155065</v>
      </c>
      <c r="G447" s="72">
        <f>SUM(G449-G455-G462)</f>
        <v>177700</v>
      </c>
      <c r="H447" s="72">
        <f>SUM(H449-H455-H462)</f>
        <v>207700</v>
      </c>
      <c r="I447" s="72">
        <f t="shared" si="149"/>
        <v>203700</v>
      </c>
      <c r="J447" s="72">
        <f t="shared" si="149"/>
        <v>210200</v>
      </c>
      <c r="K447" s="72">
        <f t="shared" si="149"/>
        <v>210200</v>
      </c>
      <c r="L447" s="72">
        <f t="shared" si="149"/>
        <v>210200</v>
      </c>
      <c r="M447" s="266">
        <f>SUM(L447/K447*100)</f>
        <v>100</v>
      </c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  <c r="FJ447" s="24"/>
      <c r="FK447" s="24"/>
      <c r="FL447" s="24"/>
      <c r="FM447" s="24"/>
      <c r="FN447" s="24"/>
      <c r="FO447" s="24"/>
      <c r="FP447" s="24"/>
      <c r="FQ447" s="24"/>
      <c r="FR447" s="24"/>
      <c r="FS447" s="24"/>
      <c r="FT447" s="24"/>
      <c r="FU447" s="24"/>
    </row>
    <row r="448" spans="1:177" s="16" customFormat="1" ht="18.75">
      <c r="A448" s="68">
        <f t="shared" si="147"/>
        <v>23</v>
      </c>
      <c r="B448" s="42"/>
      <c r="C448" s="100" t="s">
        <v>78</v>
      </c>
      <c r="D448" s="73"/>
      <c r="E448" s="72">
        <f>SUM(E455+E462)</f>
        <v>0</v>
      </c>
      <c r="F448" s="72">
        <f aca="true" t="shared" si="150" ref="F448:L448">SUM(F455+F462)</f>
        <v>0</v>
      </c>
      <c r="G448" s="72">
        <f>SUM(G455+G462)</f>
        <v>0</v>
      </c>
      <c r="H448" s="72">
        <f>SUM(H455+H462)</f>
        <v>0</v>
      </c>
      <c r="I448" s="72">
        <f t="shared" si="150"/>
        <v>0</v>
      </c>
      <c r="J448" s="72">
        <f t="shared" si="150"/>
        <v>0</v>
      </c>
      <c r="K448" s="72">
        <f t="shared" si="150"/>
        <v>0</v>
      </c>
      <c r="L448" s="72">
        <f t="shared" si="150"/>
        <v>0</v>
      </c>
      <c r="M448" s="266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  <c r="FJ448" s="24"/>
      <c r="FK448" s="24"/>
      <c r="FL448" s="24"/>
      <c r="FM448" s="24"/>
      <c r="FN448" s="24"/>
      <c r="FO448" s="24"/>
      <c r="FP448" s="24"/>
      <c r="FQ448" s="24"/>
      <c r="FR448" s="24"/>
      <c r="FS448" s="24"/>
      <c r="FT448" s="24"/>
      <c r="FU448" s="24"/>
    </row>
    <row r="449" spans="1:177" ht="18.75">
      <c r="A449" s="68">
        <f t="shared" si="147"/>
        <v>24</v>
      </c>
      <c r="B449" s="42"/>
      <c r="C449" s="110" t="s">
        <v>130</v>
      </c>
      <c r="D449" s="111" t="s">
        <v>189</v>
      </c>
      <c r="E449" s="36">
        <f aca="true" t="shared" si="151" ref="E449:L449">SUM(E450)</f>
        <v>240174</v>
      </c>
      <c r="F449" s="36">
        <f t="shared" si="151"/>
        <v>155065</v>
      </c>
      <c r="G449" s="36">
        <f t="shared" si="151"/>
        <v>177700</v>
      </c>
      <c r="H449" s="36">
        <f t="shared" si="151"/>
        <v>207700</v>
      </c>
      <c r="I449" s="36">
        <f t="shared" si="151"/>
        <v>203700</v>
      </c>
      <c r="J449" s="36">
        <f t="shared" si="151"/>
        <v>210200</v>
      </c>
      <c r="K449" s="36">
        <f t="shared" si="151"/>
        <v>210200</v>
      </c>
      <c r="L449" s="36">
        <f t="shared" si="151"/>
        <v>210200</v>
      </c>
      <c r="M449" s="260">
        <f aca="true" t="shared" si="152" ref="M449:M454">SUM(L449/K449)*100</f>
        <v>100</v>
      </c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  <c r="FJ449" s="24"/>
      <c r="FK449" s="24"/>
      <c r="FL449" s="24"/>
      <c r="FM449" s="24"/>
      <c r="FN449" s="24"/>
      <c r="FO449" s="24"/>
      <c r="FP449" s="24"/>
      <c r="FQ449" s="24"/>
      <c r="FR449" s="24"/>
      <c r="FS449" s="24"/>
      <c r="FT449" s="24"/>
      <c r="FU449" s="24"/>
    </row>
    <row r="450" spans="1:177" ht="18.75">
      <c r="A450" s="68">
        <f t="shared" si="147"/>
        <v>24</v>
      </c>
      <c r="B450" s="42"/>
      <c r="C450" s="110" t="s">
        <v>1</v>
      </c>
      <c r="D450" s="111" t="s">
        <v>2</v>
      </c>
      <c r="E450" s="36">
        <f aca="true" t="shared" si="153" ref="E450:L450">SUM(E451+E456+E460)</f>
        <v>240174</v>
      </c>
      <c r="F450" s="36">
        <f t="shared" si="153"/>
        <v>155065</v>
      </c>
      <c r="G450" s="36">
        <f t="shared" si="153"/>
        <v>177700</v>
      </c>
      <c r="H450" s="36">
        <f t="shared" si="153"/>
        <v>207700</v>
      </c>
      <c r="I450" s="36">
        <f t="shared" si="153"/>
        <v>203700</v>
      </c>
      <c r="J450" s="36">
        <f t="shared" si="153"/>
        <v>210200</v>
      </c>
      <c r="K450" s="36">
        <f t="shared" si="153"/>
        <v>210200</v>
      </c>
      <c r="L450" s="36">
        <f t="shared" si="153"/>
        <v>210200</v>
      </c>
      <c r="M450" s="260">
        <f t="shared" si="152"/>
        <v>100</v>
      </c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  <c r="FJ450" s="24"/>
      <c r="FK450" s="24"/>
      <c r="FL450" s="24"/>
      <c r="FM450" s="24"/>
      <c r="FN450" s="24"/>
      <c r="FO450" s="24"/>
      <c r="FP450" s="24"/>
      <c r="FQ450" s="24"/>
      <c r="FR450" s="24"/>
      <c r="FS450" s="24"/>
      <c r="FT450" s="24"/>
      <c r="FU450" s="24"/>
    </row>
    <row r="451" spans="1:177" ht="18.75">
      <c r="A451" s="68">
        <f t="shared" si="147"/>
        <v>25</v>
      </c>
      <c r="B451" s="42"/>
      <c r="C451" s="112"/>
      <c r="D451" s="113" t="s">
        <v>190</v>
      </c>
      <c r="E451" s="165">
        <f>SUM(E452:E455)</f>
        <v>188518</v>
      </c>
      <c r="F451" s="165">
        <f aca="true" t="shared" si="154" ref="F451:L451">SUM(F452:F455)</f>
        <v>147505</v>
      </c>
      <c r="G451" s="280">
        <f>SUM(G452:G455)</f>
        <v>140200</v>
      </c>
      <c r="H451" s="280">
        <f>SUM(H452:H455)</f>
        <v>170200</v>
      </c>
      <c r="I451" s="165">
        <f t="shared" si="154"/>
        <v>142200</v>
      </c>
      <c r="J451" s="280">
        <f t="shared" si="154"/>
        <v>175200</v>
      </c>
      <c r="K451" s="280">
        <f t="shared" si="154"/>
        <v>175200</v>
      </c>
      <c r="L451" s="165">
        <f t="shared" si="154"/>
        <v>175200</v>
      </c>
      <c r="M451" s="260">
        <f t="shared" si="152"/>
        <v>100</v>
      </c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  <c r="FJ451" s="24"/>
      <c r="FK451" s="24"/>
      <c r="FL451" s="24"/>
      <c r="FM451" s="24"/>
      <c r="FN451" s="24"/>
      <c r="FO451" s="24"/>
      <c r="FP451" s="24"/>
      <c r="FQ451" s="24"/>
      <c r="FR451" s="24"/>
      <c r="FS451" s="24"/>
      <c r="FT451" s="24"/>
      <c r="FU451" s="24"/>
    </row>
    <row r="452" spans="1:177" ht="18.75">
      <c r="A452" s="68">
        <f t="shared" si="141"/>
        <v>26</v>
      </c>
      <c r="B452" s="42"/>
      <c r="C452" s="110" t="s">
        <v>112</v>
      </c>
      <c r="D452" s="111" t="s">
        <v>113</v>
      </c>
      <c r="E452" s="36">
        <v>0</v>
      </c>
      <c r="F452" s="36">
        <v>0</v>
      </c>
      <c r="G452" s="36">
        <v>200</v>
      </c>
      <c r="H452" s="36">
        <v>200</v>
      </c>
      <c r="I452" s="36">
        <v>200</v>
      </c>
      <c r="J452" s="36">
        <v>200</v>
      </c>
      <c r="K452" s="36">
        <v>200</v>
      </c>
      <c r="L452" s="36">
        <v>200</v>
      </c>
      <c r="M452" s="260">
        <f t="shared" si="152"/>
        <v>100</v>
      </c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  <c r="FJ452" s="24"/>
      <c r="FK452" s="24"/>
      <c r="FL452" s="24"/>
      <c r="FM452" s="24"/>
      <c r="FN452" s="24"/>
      <c r="FO452" s="24"/>
      <c r="FP452" s="24"/>
      <c r="FQ452" s="24"/>
      <c r="FR452" s="24"/>
      <c r="FS452" s="24"/>
      <c r="FT452" s="24"/>
      <c r="FU452" s="24"/>
    </row>
    <row r="453" spans="1:177" ht="18.75">
      <c r="A453" s="68">
        <f t="shared" si="141"/>
        <v>27</v>
      </c>
      <c r="B453" s="42"/>
      <c r="C453" s="110" t="s">
        <v>151</v>
      </c>
      <c r="D453" s="111" t="s">
        <v>239</v>
      </c>
      <c r="E453" s="36">
        <v>145447</v>
      </c>
      <c r="F453" s="36">
        <v>86048</v>
      </c>
      <c r="G453" s="36">
        <v>100000</v>
      </c>
      <c r="H453" s="36">
        <v>110000</v>
      </c>
      <c r="I453" s="36">
        <v>102000</v>
      </c>
      <c r="J453" s="321">
        <v>115000</v>
      </c>
      <c r="K453" s="36">
        <v>115000</v>
      </c>
      <c r="L453" s="36">
        <v>115000</v>
      </c>
      <c r="M453" s="260">
        <f t="shared" si="152"/>
        <v>100</v>
      </c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  <c r="FJ453" s="24"/>
      <c r="FK453" s="24"/>
      <c r="FL453" s="24"/>
      <c r="FM453" s="24"/>
      <c r="FN453" s="24"/>
      <c r="FO453" s="24"/>
      <c r="FP453" s="24"/>
      <c r="FQ453" s="24"/>
      <c r="FR453" s="24"/>
      <c r="FS453" s="24"/>
      <c r="FT453" s="24"/>
      <c r="FU453" s="24"/>
    </row>
    <row r="454" spans="1:177" ht="18.75">
      <c r="A454" s="68">
        <f t="shared" si="141"/>
        <v>28</v>
      </c>
      <c r="B454" s="42"/>
      <c r="C454" s="110" t="s">
        <v>146</v>
      </c>
      <c r="D454" s="111" t="s">
        <v>336</v>
      </c>
      <c r="E454" s="36">
        <v>43071</v>
      </c>
      <c r="F454" s="36">
        <v>61457</v>
      </c>
      <c r="G454" s="36">
        <v>40000</v>
      </c>
      <c r="H454" s="36">
        <v>60000</v>
      </c>
      <c r="I454" s="36">
        <v>40000</v>
      </c>
      <c r="J454" s="36">
        <v>60000</v>
      </c>
      <c r="K454" s="36">
        <v>60000</v>
      </c>
      <c r="L454" s="36">
        <v>60000</v>
      </c>
      <c r="M454" s="260">
        <f t="shared" si="152"/>
        <v>100</v>
      </c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  <c r="FJ454" s="24"/>
      <c r="FK454" s="24"/>
      <c r="FL454" s="24"/>
      <c r="FM454" s="24"/>
      <c r="FN454" s="24"/>
      <c r="FO454" s="24"/>
      <c r="FP454" s="24"/>
      <c r="FQ454" s="24"/>
      <c r="FR454" s="24"/>
      <c r="FS454" s="24"/>
      <c r="FT454" s="24"/>
      <c r="FU454" s="24"/>
    </row>
    <row r="455" spans="1:177" ht="18.75">
      <c r="A455" s="68">
        <f t="shared" si="141"/>
        <v>29</v>
      </c>
      <c r="B455" s="42"/>
      <c r="C455" s="110"/>
      <c r="D455" s="111"/>
      <c r="E455" s="36"/>
      <c r="F455" s="36"/>
      <c r="G455" s="36"/>
      <c r="H455" s="36"/>
      <c r="I455" s="36"/>
      <c r="J455" s="36"/>
      <c r="K455" s="36"/>
      <c r="L455" s="36"/>
      <c r="M455" s="260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  <c r="FJ455" s="24"/>
      <c r="FK455" s="24"/>
      <c r="FL455" s="24"/>
      <c r="FM455" s="24"/>
      <c r="FN455" s="24"/>
      <c r="FO455" s="24"/>
      <c r="FP455" s="24"/>
      <c r="FQ455" s="24"/>
      <c r="FR455" s="24"/>
      <c r="FS455" s="24"/>
      <c r="FT455" s="24"/>
      <c r="FU455" s="24"/>
    </row>
    <row r="456" spans="1:177" ht="18.75">
      <c r="A456" s="68">
        <f>SUM(A455+1)</f>
        <v>30</v>
      </c>
      <c r="B456" s="42"/>
      <c r="C456" s="112"/>
      <c r="D456" s="113" t="s">
        <v>240</v>
      </c>
      <c r="E456" s="280">
        <f aca="true" t="shared" si="155" ref="E456:L456">SUM(E457:E457)</f>
        <v>49231</v>
      </c>
      <c r="F456" s="280">
        <f t="shared" si="155"/>
        <v>7365</v>
      </c>
      <c r="G456" s="280">
        <f t="shared" si="155"/>
        <v>30000</v>
      </c>
      <c r="H456" s="280">
        <f t="shared" si="155"/>
        <v>30000</v>
      </c>
      <c r="I456" s="280">
        <f t="shared" si="155"/>
        <v>60000</v>
      </c>
      <c r="J456" s="280">
        <f t="shared" si="155"/>
        <v>30000</v>
      </c>
      <c r="K456" s="280">
        <f t="shared" si="155"/>
        <v>30000</v>
      </c>
      <c r="L456" s="280">
        <f t="shared" si="155"/>
        <v>30000</v>
      </c>
      <c r="M456" s="260">
        <f>SUM(L456/K456)*100</f>
        <v>100</v>
      </c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  <c r="FJ456" s="24"/>
      <c r="FK456" s="24"/>
      <c r="FL456" s="24"/>
      <c r="FM456" s="24"/>
      <c r="FN456" s="24"/>
      <c r="FO456" s="24"/>
      <c r="FP456" s="24"/>
      <c r="FQ456" s="24"/>
      <c r="FR456" s="24"/>
      <c r="FS456" s="24"/>
      <c r="FT456" s="24"/>
      <c r="FU456" s="24"/>
    </row>
    <row r="457" spans="1:177" ht="18.75">
      <c r="A457" s="68">
        <f t="shared" si="141"/>
        <v>31</v>
      </c>
      <c r="B457" s="42"/>
      <c r="C457" s="114" t="s">
        <v>151</v>
      </c>
      <c r="D457" s="111" t="s">
        <v>152</v>
      </c>
      <c r="E457" s="36">
        <v>49231</v>
      </c>
      <c r="F457" s="36">
        <v>7365</v>
      </c>
      <c r="G457" s="36">
        <v>30000</v>
      </c>
      <c r="H457" s="36">
        <v>30000</v>
      </c>
      <c r="I457" s="36">
        <v>60000</v>
      </c>
      <c r="J457" s="36">
        <v>30000</v>
      </c>
      <c r="K457" s="36">
        <v>30000</v>
      </c>
      <c r="L457" s="36">
        <v>30000</v>
      </c>
      <c r="M457" s="260">
        <f>SUM(L457/K457)*100</f>
        <v>100</v>
      </c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  <c r="FJ457" s="24"/>
      <c r="FK457" s="24"/>
      <c r="FL457" s="24"/>
      <c r="FM457" s="24"/>
      <c r="FN457" s="24"/>
      <c r="FO457" s="24"/>
      <c r="FP457" s="24"/>
      <c r="FQ457" s="24"/>
      <c r="FR457" s="24"/>
      <c r="FS457" s="24"/>
      <c r="FT457" s="24"/>
      <c r="FU457" s="24"/>
    </row>
    <row r="458" spans="1:177" ht="18.75">
      <c r="A458" s="68">
        <f t="shared" si="141"/>
        <v>32</v>
      </c>
      <c r="B458" s="42"/>
      <c r="C458" s="114"/>
      <c r="D458" s="111"/>
      <c r="E458" s="36"/>
      <c r="F458" s="36"/>
      <c r="G458" s="36"/>
      <c r="H458" s="36"/>
      <c r="I458" s="36"/>
      <c r="J458" s="36"/>
      <c r="K458" s="36"/>
      <c r="L458" s="36"/>
      <c r="M458" s="260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  <c r="FJ458" s="24"/>
      <c r="FK458" s="24"/>
      <c r="FL458" s="24"/>
      <c r="FM458" s="24"/>
      <c r="FN458" s="24"/>
      <c r="FO458" s="24"/>
      <c r="FP458" s="24"/>
      <c r="FQ458" s="24"/>
      <c r="FR458" s="24"/>
      <c r="FS458" s="24"/>
      <c r="FT458" s="24"/>
      <c r="FU458" s="24"/>
    </row>
    <row r="459" spans="1:177" ht="18.75">
      <c r="A459" s="68">
        <f t="shared" si="141"/>
        <v>33</v>
      </c>
      <c r="B459" s="42"/>
      <c r="C459" s="114"/>
      <c r="D459" s="111"/>
      <c r="E459" s="36"/>
      <c r="F459" s="36"/>
      <c r="G459" s="36"/>
      <c r="H459" s="36"/>
      <c r="I459" s="36"/>
      <c r="J459" s="36"/>
      <c r="K459" s="36"/>
      <c r="L459" s="36"/>
      <c r="M459" s="260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  <c r="FJ459" s="24"/>
      <c r="FK459" s="24"/>
      <c r="FL459" s="24"/>
      <c r="FM459" s="24"/>
      <c r="FN459" s="24"/>
      <c r="FO459" s="24"/>
      <c r="FP459" s="24"/>
      <c r="FQ459" s="24"/>
      <c r="FR459" s="24"/>
      <c r="FS459" s="24"/>
      <c r="FT459" s="24"/>
      <c r="FU459" s="24"/>
    </row>
    <row r="460" spans="1:177" ht="18.75">
      <c r="A460" s="68">
        <f t="shared" si="141"/>
        <v>34</v>
      </c>
      <c r="B460" s="42"/>
      <c r="C460" s="112"/>
      <c r="D460" s="113" t="s">
        <v>191</v>
      </c>
      <c r="E460" s="280">
        <f>SUM(E461:E462)</f>
        <v>2425</v>
      </c>
      <c r="F460" s="280">
        <f aca="true" t="shared" si="156" ref="F460:L460">SUM(F461:F462)</f>
        <v>195</v>
      </c>
      <c r="G460" s="280">
        <f>SUM(G461:G462)</f>
        <v>7500</v>
      </c>
      <c r="H460" s="280">
        <f>SUM(H461:H462)</f>
        <v>7500</v>
      </c>
      <c r="I460" s="280">
        <f t="shared" si="156"/>
        <v>1500</v>
      </c>
      <c r="J460" s="280">
        <f t="shared" si="156"/>
        <v>5000</v>
      </c>
      <c r="K460" s="280">
        <f t="shared" si="156"/>
        <v>5000</v>
      </c>
      <c r="L460" s="280">
        <f t="shared" si="156"/>
        <v>5000</v>
      </c>
      <c r="M460" s="260">
        <f>SUM(L460/K460)*100</f>
        <v>100</v>
      </c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</row>
    <row r="461" spans="1:177" ht="18.75">
      <c r="A461" s="68">
        <f t="shared" si="141"/>
        <v>35</v>
      </c>
      <c r="B461" s="42"/>
      <c r="C461" s="114" t="s">
        <v>146</v>
      </c>
      <c r="D461" s="154" t="s">
        <v>392</v>
      </c>
      <c r="E461" s="289">
        <v>2425</v>
      </c>
      <c r="F461" s="289">
        <v>195</v>
      </c>
      <c r="G461" s="36">
        <v>7500</v>
      </c>
      <c r="H461" s="36">
        <v>7500</v>
      </c>
      <c r="I461" s="289">
        <v>1500</v>
      </c>
      <c r="J461" s="36">
        <v>5000</v>
      </c>
      <c r="K461" s="36">
        <v>5000</v>
      </c>
      <c r="L461" s="289">
        <v>5000</v>
      </c>
      <c r="M461" s="260">
        <f>SUM(L461/K461)*100</f>
        <v>100</v>
      </c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  <c r="FJ461" s="24"/>
      <c r="FK461" s="24"/>
      <c r="FL461" s="24"/>
      <c r="FM461" s="24"/>
      <c r="FN461" s="24"/>
      <c r="FO461" s="24"/>
      <c r="FP461" s="24"/>
      <c r="FQ461" s="24"/>
      <c r="FR461" s="24"/>
      <c r="FS461" s="24"/>
      <c r="FT461" s="24"/>
      <c r="FU461" s="24"/>
    </row>
    <row r="462" spans="1:177" ht="19.5" thickBot="1">
      <c r="A462" s="90"/>
      <c r="B462" s="93"/>
      <c r="C462" s="158"/>
      <c r="D462" s="160"/>
      <c r="E462" s="161"/>
      <c r="F462" s="161"/>
      <c r="G462" s="161"/>
      <c r="H462" s="161"/>
      <c r="I462" s="161"/>
      <c r="J462" s="161"/>
      <c r="K462" s="161"/>
      <c r="L462" s="161"/>
      <c r="M462" s="260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  <c r="FJ462" s="24"/>
      <c r="FK462" s="24"/>
      <c r="FL462" s="24"/>
      <c r="FM462" s="24"/>
      <c r="FN462" s="24"/>
      <c r="FO462" s="24"/>
      <c r="FP462" s="24"/>
      <c r="FQ462" s="24"/>
      <c r="FR462" s="24"/>
      <c r="FS462" s="24"/>
      <c r="FT462" s="24"/>
      <c r="FU462" s="24"/>
    </row>
    <row r="463" spans="1:177" ht="19.5" thickBot="1">
      <c r="A463" s="50"/>
      <c r="B463" s="115" t="s">
        <v>28</v>
      </c>
      <c r="C463" s="51" t="s">
        <v>16</v>
      </c>
      <c r="D463" s="119"/>
      <c r="E463" s="300" t="s">
        <v>399</v>
      </c>
      <c r="F463" s="384" t="s">
        <v>402</v>
      </c>
      <c r="G463" s="384" t="s">
        <v>491</v>
      </c>
      <c r="H463" s="384" t="s">
        <v>491</v>
      </c>
      <c r="I463" s="335"/>
      <c r="J463" s="386" t="s">
        <v>492</v>
      </c>
      <c r="K463" s="384" t="s">
        <v>493</v>
      </c>
      <c r="L463" s="384" t="s">
        <v>503</v>
      </c>
      <c r="M463" s="385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  <c r="FJ463" s="24"/>
      <c r="FK463" s="24"/>
      <c r="FL463" s="24"/>
      <c r="FM463" s="24"/>
      <c r="FN463" s="24"/>
      <c r="FO463" s="24"/>
      <c r="FP463" s="24"/>
      <c r="FQ463" s="24"/>
      <c r="FR463" s="24"/>
      <c r="FS463" s="24"/>
      <c r="FT463" s="24"/>
      <c r="FU463" s="24"/>
    </row>
    <row r="464" spans="1:177" ht="18" customHeight="1">
      <c r="A464" s="52"/>
      <c r="B464" s="53" t="s">
        <v>29</v>
      </c>
      <c r="C464" s="54" t="s">
        <v>15</v>
      </c>
      <c r="D464" s="224" t="s">
        <v>17</v>
      </c>
      <c r="E464" s="55" t="s">
        <v>20</v>
      </c>
      <c r="F464" s="416" t="s">
        <v>478</v>
      </c>
      <c r="G464" s="416" t="s">
        <v>22</v>
      </c>
      <c r="H464" s="416" t="s">
        <v>490</v>
      </c>
      <c r="I464" s="422" t="s">
        <v>387</v>
      </c>
      <c r="J464" s="429" t="s">
        <v>22</v>
      </c>
      <c r="K464" s="416" t="s">
        <v>494</v>
      </c>
      <c r="L464" s="416" t="s">
        <v>22</v>
      </c>
      <c r="M464" s="420" t="s">
        <v>368</v>
      </c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  <c r="FJ464" s="24"/>
      <c r="FK464" s="24"/>
      <c r="FL464" s="24"/>
      <c r="FM464" s="24"/>
      <c r="FN464" s="24"/>
      <c r="FO464" s="24"/>
      <c r="FP464" s="24"/>
      <c r="FQ464" s="24"/>
      <c r="FR464" s="24"/>
      <c r="FS464" s="24"/>
      <c r="FT464" s="24"/>
      <c r="FU464" s="24"/>
    </row>
    <row r="465" spans="1:177" ht="19.5" thickBot="1">
      <c r="A465" s="52"/>
      <c r="B465" s="53"/>
      <c r="C465" s="53" t="s">
        <v>14</v>
      </c>
      <c r="D465" s="120"/>
      <c r="E465" s="55" t="s">
        <v>19</v>
      </c>
      <c r="F465" s="417"/>
      <c r="G465" s="417"/>
      <c r="H465" s="417"/>
      <c r="I465" s="423"/>
      <c r="J465" s="430"/>
      <c r="K465" s="417"/>
      <c r="L465" s="417"/>
      <c r="M465" s="421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  <c r="FJ465" s="24"/>
      <c r="FK465" s="24"/>
      <c r="FL465" s="24"/>
      <c r="FM465" s="24"/>
      <c r="FN465" s="24"/>
      <c r="FO465" s="24"/>
      <c r="FP465" s="24"/>
      <c r="FQ465" s="24"/>
      <c r="FR465" s="24"/>
      <c r="FS465" s="24"/>
      <c r="FT465" s="24"/>
      <c r="FU465" s="24"/>
    </row>
    <row r="466" spans="1:177" s="1" customFormat="1" ht="18.75">
      <c r="A466" s="68">
        <f>SUM(A461+1)</f>
        <v>36</v>
      </c>
      <c r="B466" s="101">
        <v>3</v>
      </c>
      <c r="C466" s="155" t="s">
        <v>316</v>
      </c>
      <c r="D466" s="141"/>
      <c r="E466" s="103">
        <f>SUM(E467+E468)</f>
        <v>375705</v>
      </c>
      <c r="F466" s="103">
        <f aca="true" t="shared" si="157" ref="F466:L466">SUM(F467+F468)</f>
        <v>325638</v>
      </c>
      <c r="G466" s="103">
        <f t="shared" si="157"/>
        <v>336000</v>
      </c>
      <c r="H466" s="103">
        <f t="shared" si="157"/>
        <v>390181</v>
      </c>
      <c r="I466" s="103">
        <f t="shared" si="157"/>
        <v>390107</v>
      </c>
      <c r="J466" s="103">
        <f t="shared" si="157"/>
        <v>361000</v>
      </c>
      <c r="K466" s="103">
        <f t="shared" si="157"/>
        <v>361000</v>
      </c>
      <c r="L466" s="317">
        <f t="shared" si="157"/>
        <v>361000</v>
      </c>
      <c r="M466" s="269">
        <f>SUM(L466/K466*100)</f>
        <v>100</v>
      </c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</row>
    <row r="467" spans="1:177" s="16" customFormat="1" ht="18.75">
      <c r="A467" s="68">
        <f t="shared" si="141"/>
        <v>37</v>
      </c>
      <c r="B467" s="42"/>
      <c r="C467" s="100" t="s">
        <v>35</v>
      </c>
      <c r="D467" s="73"/>
      <c r="E467" s="72">
        <f>SUM(E469+E473+E478+E488-E486)</f>
        <v>375705</v>
      </c>
      <c r="F467" s="72">
        <f aca="true" t="shared" si="158" ref="F467:L467">SUM(F469+F473+F478+F488-F486)</f>
        <v>325638</v>
      </c>
      <c r="G467" s="71">
        <f t="shared" si="158"/>
        <v>336000</v>
      </c>
      <c r="H467" s="71">
        <f t="shared" si="158"/>
        <v>390181</v>
      </c>
      <c r="I467" s="72">
        <f t="shared" si="158"/>
        <v>390107</v>
      </c>
      <c r="J467" s="71">
        <f t="shared" si="158"/>
        <v>361000</v>
      </c>
      <c r="K467" s="71">
        <f t="shared" si="158"/>
        <v>361000</v>
      </c>
      <c r="L467" s="318">
        <f t="shared" si="158"/>
        <v>361000</v>
      </c>
      <c r="M467" s="349">
        <f>SUM(L467/K467*100)</f>
        <v>100</v>
      </c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</row>
    <row r="468" spans="1:177" s="16" customFormat="1" ht="18.75">
      <c r="A468" s="68">
        <f t="shared" si="141"/>
        <v>38</v>
      </c>
      <c r="B468" s="42"/>
      <c r="C468" s="100" t="s">
        <v>78</v>
      </c>
      <c r="D468" s="73"/>
      <c r="E468" s="72"/>
      <c r="F468" s="72"/>
      <c r="G468" s="71">
        <f>SUM(G493)</f>
        <v>0</v>
      </c>
      <c r="H468" s="71">
        <f>SUM(H493)</f>
        <v>0</v>
      </c>
      <c r="I468" s="72">
        <f>SUM(I493)</f>
        <v>0</v>
      </c>
      <c r="J468" s="71">
        <f>SUM(J493)</f>
        <v>0</v>
      </c>
      <c r="K468" s="71">
        <f>SUM(K493)</f>
        <v>0</v>
      </c>
      <c r="L468" s="318">
        <f>SUM(L486)</f>
        <v>0</v>
      </c>
      <c r="M468" s="349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</row>
    <row r="469" spans="1:177" ht="18.75">
      <c r="A469" s="68">
        <f t="shared" si="141"/>
        <v>39</v>
      </c>
      <c r="B469" s="42"/>
      <c r="C469" s="110" t="s">
        <v>130</v>
      </c>
      <c r="D469" s="111" t="s">
        <v>193</v>
      </c>
      <c r="E469" s="36">
        <f aca="true" t="shared" si="159" ref="E469:L470">SUM(E470)</f>
        <v>3741</v>
      </c>
      <c r="F469" s="36">
        <f t="shared" si="159"/>
        <v>6297</v>
      </c>
      <c r="G469" s="289">
        <f t="shared" si="159"/>
        <v>6000</v>
      </c>
      <c r="H469" s="289">
        <f t="shared" si="159"/>
        <v>6000</v>
      </c>
      <c r="I469" s="36">
        <f t="shared" si="159"/>
        <v>5000</v>
      </c>
      <c r="J469" s="289">
        <f t="shared" si="159"/>
        <v>6000</v>
      </c>
      <c r="K469" s="289">
        <f t="shared" si="159"/>
        <v>6000</v>
      </c>
      <c r="L469" s="320">
        <f t="shared" si="159"/>
        <v>6000</v>
      </c>
      <c r="M469" s="260">
        <f>SUM(L469/K469)*100</f>
        <v>100</v>
      </c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</row>
    <row r="470" spans="1:177" ht="18.75">
      <c r="A470" s="68">
        <f t="shared" si="141"/>
        <v>40</v>
      </c>
      <c r="B470" s="42"/>
      <c r="C470" s="110" t="s">
        <v>194</v>
      </c>
      <c r="D470" s="111" t="s">
        <v>2</v>
      </c>
      <c r="E470" s="36">
        <f t="shared" si="159"/>
        <v>3741</v>
      </c>
      <c r="F470" s="36">
        <f t="shared" si="159"/>
        <v>6297</v>
      </c>
      <c r="G470" s="289">
        <f t="shared" si="159"/>
        <v>6000</v>
      </c>
      <c r="H470" s="289">
        <f t="shared" si="159"/>
        <v>6000</v>
      </c>
      <c r="I470" s="36">
        <f t="shared" si="159"/>
        <v>5000</v>
      </c>
      <c r="J470" s="289">
        <f t="shared" si="159"/>
        <v>6000</v>
      </c>
      <c r="K470" s="289">
        <f t="shared" si="159"/>
        <v>6000</v>
      </c>
      <c r="L470" s="320">
        <f t="shared" si="159"/>
        <v>6000</v>
      </c>
      <c r="M470" s="260">
        <f>SUM(L470/K470)*100</f>
        <v>100</v>
      </c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</row>
    <row r="471" spans="1:177" ht="18.75">
      <c r="A471" s="68">
        <f t="shared" si="141"/>
        <v>41</v>
      </c>
      <c r="B471" s="42"/>
      <c r="C471" s="110" t="s">
        <v>146</v>
      </c>
      <c r="D471" s="111" t="s">
        <v>153</v>
      </c>
      <c r="E471" s="36">
        <v>3741</v>
      </c>
      <c r="F471" s="36">
        <v>6297</v>
      </c>
      <c r="G471" s="289">
        <v>6000</v>
      </c>
      <c r="H471" s="289">
        <v>6000</v>
      </c>
      <c r="I471" s="36">
        <v>5000</v>
      </c>
      <c r="J471" s="289">
        <v>6000</v>
      </c>
      <c r="K471" s="289">
        <v>6000</v>
      </c>
      <c r="L471" s="320">
        <v>6000</v>
      </c>
      <c r="M471" s="260">
        <f>SUM(L471/K471)*100</f>
        <v>100</v>
      </c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</row>
    <row r="472" spans="1:177" ht="18.75">
      <c r="A472" s="68">
        <f t="shared" si="141"/>
        <v>42</v>
      </c>
      <c r="B472" s="42"/>
      <c r="C472" s="110"/>
      <c r="D472" s="111"/>
      <c r="E472" s="36"/>
      <c r="F472" s="36"/>
      <c r="G472" s="289"/>
      <c r="H472" s="289"/>
      <c r="I472" s="36"/>
      <c r="J472" s="289"/>
      <c r="K472" s="289"/>
      <c r="L472" s="320"/>
      <c r="M472" s="350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</row>
    <row r="473" spans="1:177" ht="18.75">
      <c r="A473" s="68">
        <f t="shared" si="141"/>
        <v>43</v>
      </c>
      <c r="B473" s="42"/>
      <c r="C473" s="110" t="s">
        <v>136</v>
      </c>
      <c r="D473" s="111" t="s">
        <v>195</v>
      </c>
      <c r="E473" s="36">
        <f aca="true" t="shared" si="160" ref="E473:K473">SUM(E474)</f>
        <v>103156</v>
      </c>
      <c r="F473" s="36">
        <f t="shared" si="160"/>
        <v>113773</v>
      </c>
      <c r="G473" s="289">
        <f t="shared" si="160"/>
        <v>110000</v>
      </c>
      <c r="H473" s="289">
        <f t="shared" si="160"/>
        <v>125000</v>
      </c>
      <c r="I473" s="36">
        <f t="shared" si="160"/>
        <v>110000</v>
      </c>
      <c r="J473" s="289">
        <f t="shared" si="160"/>
        <v>115000</v>
      </c>
      <c r="K473" s="289">
        <f t="shared" si="160"/>
        <v>115000</v>
      </c>
      <c r="L473" s="320">
        <f>SUM(L474)</f>
        <v>115000</v>
      </c>
      <c r="M473" s="260">
        <f>SUM(L473/K473)*100</f>
        <v>100</v>
      </c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</row>
    <row r="474" spans="1:177" ht="18.75">
      <c r="A474" s="68">
        <f t="shared" si="141"/>
        <v>44</v>
      </c>
      <c r="B474" s="42"/>
      <c r="C474" s="110" t="s">
        <v>7</v>
      </c>
      <c r="D474" s="111" t="s">
        <v>8</v>
      </c>
      <c r="E474" s="36">
        <f aca="true" t="shared" si="161" ref="E474:K474">SUM(E475:E475)</f>
        <v>103156</v>
      </c>
      <c r="F474" s="36">
        <f t="shared" si="161"/>
        <v>113773</v>
      </c>
      <c r="G474" s="289">
        <f t="shared" si="161"/>
        <v>110000</v>
      </c>
      <c r="H474" s="289">
        <f t="shared" si="161"/>
        <v>125000</v>
      </c>
      <c r="I474" s="36">
        <f t="shared" si="161"/>
        <v>110000</v>
      </c>
      <c r="J474" s="289">
        <f t="shared" si="161"/>
        <v>115000</v>
      </c>
      <c r="K474" s="289">
        <f t="shared" si="161"/>
        <v>115000</v>
      </c>
      <c r="L474" s="320">
        <f>SUM(L475)</f>
        <v>115000</v>
      </c>
      <c r="M474" s="260">
        <f>SUM(L474/K474)*100</f>
        <v>100</v>
      </c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</row>
    <row r="475" spans="1:177" ht="18.75">
      <c r="A475" s="68">
        <f t="shared" si="141"/>
        <v>45</v>
      </c>
      <c r="B475" s="42"/>
      <c r="C475" s="110" t="s">
        <v>196</v>
      </c>
      <c r="D475" s="111" t="s">
        <v>241</v>
      </c>
      <c r="E475" s="36">
        <v>103156</v>
      </c>
      <c r="F475" s="36">
        <v>113773</v>
      </c>
      <c r="G475" s="289">
        <v>110000</v>
      </c>
      <c r="H475" s="289">
        <v>125000</v>
      </c>
      <c r="I475" s="36">
        <v>110000</v>
      </c>
      <c r="J475" s="289">
        <v>115000</v>
      </c>
      <c r="K475" s="289">
        <v>115000</v>
      </c>
      <c r="L475" s="320">
        <v>115000</v>
      </c>
      <c r="M475" s="260">
        <f>SUM(L475/K475)*100</f>
        <v>100</v>
      </c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</row>
    <row r="476" spans="1:177" ht="18.75">
      <c r="A476" s="68">
        <f t="shared" si="141"/>
        <v>46</v>
      </c>
      <c r="B476" s="42"/>
      <c r="C476" s="110" t="s">
        <v>372</v>
      </c>
      <c r="D476" s="111" t="s">
        <v>400</v>
      </c>
      <c r="E476" s="36"/>
      <c r="F476" s="36"/>
      <c r="G476" s="289"/>
      <c r="H476" s="289"/>
      <c r="I476" s="36"/>
      <c r="J476" s="289"/>
      <c r="K476" s="289"/>
      <c r="L476" s="320"/>
      <c r="M476" s="260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</row>
    <row r="477" spans="1:177" ht="18.75">
      <c r="A477" s="68">
        <f t="shared" si="141"/>
        <v>47</v>
      </c>
      <c r="B477" s="42"/>
      <c r="C477" s="110"/>
      <c r="D477" s="111"/>
      <c r="E477" s="36"/>
      <c r="F477" s="36"/>
      <c r="G477" s="289"/>
      <c r="H477" s="289"/>
      <c r="I477" s="36"/>
      <c r="J477" s="289"/>
      <c r="K477" s="289"/>
      <c r="L477" s="320"/>
      <c r="M477" s="350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</row>
    <row r="478" spans="1:177" ht="18.75">
      <c r="A478" s="68">
        <f t="shared" si="141"/>
        <v>48</v>
      </c>
      <c r="B478" s="42"/>
      <c r="C478" s="110" t="s">
        <v>158</v>
      </c>
      <c r="D478" s="111" t="s">
        <v>197</v>
      </c>
      <c r="E478" s="36">
        <f aca="true" t="shared" si="162" ref="E478:L478">SUM(E479)</f>
        <v>244374</v>
      </c>
      <c r="F478" s="36">
        <f t="shared" si="162"/>
        <v>181960</v>
      </c>
      <c r="G478" s="289">
        <f t="shared" si="162"/>
        <v>193000</v>
      </c>
      <c r="H478" s="289">
        <f t="shared" si="162"/>
        <v>217181</v>
      </c>
      <c r="I478" s="36">
        <f t="shared" si="162"/>
        <v>249107</v>
      </c>
      <c r="J478" s="289">
        <f t="shared" si="162"/>
        <v>198000</v>
      </c>
      <c r="K478" s="289">
        <f t="shared" si="162"/>
        <v>198000</v>
      </c>
      <c r="L478" s="320">
        <f t="shared" si="162"/>
        <v>198000</v>
      </c>
      <c r="M478" s="260">
        <f aca="true" t="shared" si="163" ref="M478:M485">SUM(L478/K478)*100</f>
        <v>100</v>
      </c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</row>
    <row r="479" spans="1:177" ht="18.75">
      <c r="A479" s="68">
        <f t="shared" si="141"/>
        <v>49</v>
      </c>
      <c r="B479" s="42"/>
      <c r="C479" s="110" t="s">
        <v>1</v>
      </c>
      <c r="D479" s="111" t="s">
        <v>2</v>
      </c>
      <c r="E479" s="36">
        <f>SUM(E480:E486)</f>
        <v>244374</v>
      </c>
      <c r="F479" s="36">
        <f aca="true" t="shared" si="164" ref="F479:L479">SUM(F480:F486)</f>
        <v>181960</v>
      </c>
      <c r="G479" s="289">
        <f>SUM(G480:G486)</f>
        <v>193000</v>
      </c>
      <c r="H479" s="289">
        <f>SUM(H480:H486)</f>
        <v>217181</v>
      </c>
      <c r="I479" s="36">
        <f t="shared" si="164"/>
        <v>249107</v>
      </c>
      <c r="J479" s="289">
        <f t="shared" si="164"/>
        <v>198000</v>
      </c>
      <c r="K479" s="289">
        <f t="shared" si="164"/>
        <v>198000</v>
      </c>
      <c r="L479" s="320">
        <f t="shared" si="164"/>
        <v>198000</v>
      </c>
      <c r="M479" s="260">
        <f t="shared" si="163"/>
        <v>100</v>
      </c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</row>
    <row r="480" spans="1:177" ht="18.75">
      <c r="A480" s="68">
        <f t="shared" si="141"/>
        <v>50</v>
      </c>
      <c r="B480" s="42"/>
      <c r="C480" s="110" t="s">
        <v>151</v>
      </c>
      <c r="D480" s="111" t="s">
        <v>242</v>
      </c>
      <c r="E480" s="36">
        <v>20005</v>
      </c>
      <c r="F480" s="36">
        <v>9667</v>
      </c>
      <c r="G480" s="289">
        <v>20000</v>
      </c>
      <c r="H480" s="289">
        <v>70000</v>
      </c>
      <c r="I480" s="36">
        <v>40000</v>
      </c>
      <c r="J480" s="320">
        <v>30000</v>
      </c>
      <c r="K480" s="289">
        <v>30000</v>
      </c>
      <c r="L480" s="320">
        <v>30000</v>
      </c>
      <c r="M480" s="260">
        <f t="shared" si="163"/>
        <v>100</v>
      </c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</row>
    <row r="481" spans="1:177" ht="18.75">
      <c r="A481" s="68">
        <f t="shared" si="141"/>
        <v>51</v>
      </c>
      <c r="B481" s="42"/>
      <c r="C481" s="110" t="s">
        <v>146</v>
      </c>
      <c r="D481" s="111" t="s">
        <v>243</v>
      </c>
      <c r="E481" s="36">
        <v>113661</v>
      </c>
      <c r="F481" s="36">
        <v>89878</v>
      </c>
      <c r="G481" s="289">
        <v>100000</v>
      </c>
      <c r="H481" s="289">
        <v>85181</v>
      </c>
      <c r="I481" s="36">
        <v>110000</v>
      </c>
      <c r="J481" s="289">
        <v>90000</v>
      </c>
      <c r="K481" s="289">
        <v>90000</v>
      </c>
      <c r="L481" s="320">
        <v>90000</v>
      </c>
      <c r="M481" s="260">
        <f t="shared" si="163"/>
        <v>100</v>
      </c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</row>
    <row r="482" spans="1:177" ht="18.75">
      <c r="A482" s="68">
        <f t="shared" si="141"/>
        <v>52</v>
      </c>
      <c r="B482" s="42"/>
      <c r="C482" s="110" t="s">
        <v>122</v>
      </c>
      <c r="D482" s="111" t="s">
        <v>401</v>
      </c>
      <c r="E482" s="36">
        <v>2168</v>
      </c>
      <c r="F482" s="36">
        <v>2168</v>
      </c>
      <c r="G482" s="289">
        <v>3000</v>
      </c>
      <c r="H482" s="289">
        <v>3000</v>
      </c>
      <c r="I482" s="36">
        <v>3000</v>
      </c>
      <c r="J482" s="289">
        <v>3000</v>
      </c>
      <c r="K482" s="289">
        <v>3000</v>
      </c>
      <c r="L482" s="320">
        <v>3000</v>
      </c>
      <c r="M482" s="260">
        <f t="shared" si="163"/>
        <v>100</v>
      </c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</row>
    <row r="483" spans="1:177" ht="18.75">
      <c r="A483" s="68">
        <f t="shared" si="141"/>
        <v>53</v>
      </c>
      <c r="B483" s="42"/>
      <c r="C483" s="110" t="s">
        <v>146</v>
      </c>
      <c r="D483" s="111" t="s">
        <v>371</v>
      </c>
      <c r="E483" s="36">
        <v>34994</v>
      </c>
      <c r="F483" s="36">
        <v>54267</v>
      </c>
      <c r="G483" s="289">
        <v>30000</v>
      </c>
      <c r="H483" s="289">
        <v>30000</v>
      </c>
      <c r="I483" s="36">
        <v>35000</v>
      </c>
      <c r="J483" s="320">
        <v>40000</v>
      </c>
      <c r="K483" s="289">
        <v>40000</v>
      </c>
      <c r="L483" s="320">
        <v>40000</v>
      </c>
      <c r="M483" s="260">
        <f t="shared" si="163"/>
        <v>100</v>
      </c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</row>
    <row r="484" spans="1:177" ht="18.75">
      <c r="A484" s="68">
        <f t="shared" si="141"/>
        <v>54</v>
      </c>
      <c r="B484" s="42"/>
      <c r="C484" s="110" t="s">
        <v>146</v>
      </c>
      <c r="D484" s="111" t="s">
        <v>337</v>
      </c>
      <c r="E484" s="36">
        <v>22439</v>
      </c>
      <c r="F484" s="36">
        <v>21197</v>
      </c>
      <c r="G484" s="289">
        <v>40000</v>
      </c>
      <c r="H484" s="289">
        <v>29000</v>
      </c>
      <c r="I484" s="36">
        <v>20000</v>
      </c>
      <c r="J484" s="289">
        <v>35000</v>
      </c>
      <c r="K484" s="289">
        <v>35000</v>
      </c>
      <c r="L484" s="320">
        <v>35000</v>
      </c>
      <c r="M484" s="260">
        <f t="shared" si="163"/>
        <v>100</v>
      </c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</row>
    <row r="485" spans="1:177" ht="18.75">
      <c r="A485" s="68">
        <f t="shared" si="141"/>
        <v>55</v>
      </c>
      <c r="B485" s="42"/>
      <c r="C485" s="110" t="s">
        <v>146</v>
      </c>
      <c r="D485" s="111" t="s">
        <v>440</v>
      </c>
      <c r="E485" s="36">
        <v>51107</v>
      </c>
      <c r="F485" s="36">
        <v>4783</v>
      </c>
      <c r="G485" s="289"/>
      <c r="H485" s="289"/>
      <c r="I485" s="36">
        <v>41107</v>
      </c>
      <c r="J485" s="289"/>
      <c r="K485" s="289"/>
      <c r="L485" s="320"/>
      <c r="M485" s="260" t="e">
        <f t="shared" si="163"/>
        <v>#DIV/0!</v>
      </c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  <c r="FJ485" s="24"/>
      <c r="FK485" s="24"/>
      <c r="FL485" s="24"/>
      <c r="FM485" s="24"/>
      <c r="FN485" s="24"/>
      <c r="FO485" s="24"/>
      <c r="FP485" s="24"/>
      <c r="FQ485" s="24"/>
      <c r="FR485" s="24"/>
      <c r="FS485" s="24"/>
      <c r="FT485" s="24"/>
      <c r="FU485" s="24"/>
    </row>
    <row r="486" spans="1:177" ht="18.75">
      <c r="A486" s="68">
        <f t="shared" si="141"/>
        <v>56</v>
      </c>
      <c r="B486" s="42"/>
      <c r="C486" s="110"/>
      <c r="D486" s="111"/>
      <c r="E486" s="36"/>
      <c r="F486" s="36"/>
      <c r="G486" s="289"/>
      <c r="H486" s="289"/>
      <c r="I486" s="36"/>
      <c r="J486" s="289"/>
      <c r="K486" s="289"/>
      <c r="L486" s="320"/>
      <c r="M486" s="260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</row>
    <row r="487" spans="1:177" ht="18.75">
      <c r="A487" s="68">
        <f t="shared" si="141"/>
        <v>57</v>
      </c>
      <c r="B487" s="42"/>
      <c r="C487" s="110"/>
      <c r="D487" s="111"/>
      <c r="E487" s="36"/>
      <c r="F487" s="36"/>
      <c r="G487" s="289"/>
      <c r="H487" s="289"/>
      <c r="I487" s="36"/>
      <c r="J487" s="289"/>
      <c r="K487" s="289"/>
      <c r="L487" s="320"/>
      <c r="M487" s="350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</row>
    <row r="488" spans="1:177" ht="18.75">
      <c r="A488" s="68">
        <f t="shared" si="141"/>
        <v>58</v>
      </c>
      <c r="B488" s="42"/>
      <c r="C488" s="110" t="s">
        <v>160</v>
      </c>
      <c r="D488" s="111" t="s">
        <v>198</v>
      </c>
      <c r="E488" s="36">
        <f>SUM(E489)</f>
        <v>24434</v>
      </c>
      <c r="F488" s="36">
        <f>SUM(F489)</f>
        <v>23608</v>
      </c>
      <c r="G488" s="289">
        <f aca="true" t="shared" si="165" ref="G488:L488">SUM(G489)</f>
        <v>27000</v>
      </c>
      <c r="H488" s="289">
        <f t="shared" si="165"/>
        <v>42000</v>
      </c>
      <c r="I488" s="36">
        <f t="shared" si="165"/>
        <v>26000</v>
      </c>
      <c r="J488" s="289">
        <f t="shared" si="165"/>
        <v>42000</v>
      </c>
      <c r="K488" s="289">
        <f t="shared" si="165"/>
        <v>42000</v>
      </c>
      <c r="L488" s="320">
        <f t="shared" si="165"/>
        <v>42000</v>
      </c>
      <c r="M488" s="260">
        <f>SUM(L488/K488)*100</f>
        <v>100</v>
      </c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</row>
    <row r="489" spans="1:177" ht="18.75">
      <c r="A489" s="68">
        <f t="shared" si="141"/>
        <v>59</v>
      </c>
      <c r="B489" s="42"/>
      <c r="C489" s="110" t="s">
        <v>199</v>
      </c>
      <c r="D489" s="111" t="s">
        <v>200</v>
      </c>
      <c r="E489" s="36">
        <f>SUM(E490:E492)</f>
        <v>24434</v>
      </c>
      <c r="F489" s="36">
        <f>SUM(F490:F492)</f>
        <v>23608</v>
      </c>
      <c r="G489" s="289">
        <f aca="true" t="shared" si="166" ref="G489:L489">SUM(G490:G493)</f>
        <v>27000</v>
      </c>
      <c r="H489" s="289">
        <f t="shared" si="166"/>
        <v>42000</v>
      </c>
      <c r="I489" s="36">
        <f t="shared" si="166"/>
        <v>26000</v>
      </c>
      <c r="J489" s="289">
        <f t="shared" si="166"/>
        <v>42000</v>
      </c>
      <c r="K489" s="289">
        <f t="shared" si="166"/>
        <v>42000</v>
      </c>
      <c r="L489" s="320">
        <f t="shared" si="166"/>
        <v>42000</v>
      </c>
      <c r="M489" s="260">
        <f>SUM(L489/K489)*100</f>
        <v>100</v>
      </c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</row>
    <row r="490" spans="1:177" ht="18.75">
      <c r="A490" s="68">
        <f t="shared" si="141"/>
        <v>60</v>
      </c>
      <c r="B490" s="42"/>
      <c r="C490" s="110" t="s">
        <v>151</v>
      </c>
      <c r="D490" s="111" t="s">
        <v>198</v>
      </c>
      <c r="E490" s="36">
        <v>0</v>
      </c>
      <c r="F490" s="36">
        <v>846</v>
      </c>
      <c r="G490" s="289">
        <v>2000</v>
      </c>
      <c r="H490" s="289">
        <v>2000</v>
      </c>
      <c r="I490" s="36">
        <v>2000</v>
      </c>
      <c r="J490" s="289">
        <v>2000</v>
      </c>
      <c r="K490" s="289">
        <v>2000</v>
      </c>
      <c r="L490" s="320">
        <v>2000</v>
      </c>
      <c r="M490" s="260">
        <f>SUM(L490/K490)*100</f>
        <v>100</v>
      </c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</row>
    <row r="491" spans="1:177" ht="18.75">
      <c r="A491" s="68">
        <f t="shared" si="141"/>
        <v>61</v>
      </c>
      <c r="B491" s="42"/>
      <c r="C491" s="110" t="s">
        <v>146</v>
      </c>
      <c r="D491" s="111" t="s">
        <v>338</v>
      </c>
      <c r="E491" s="36">
        <v>4003</v>
      </c>
      <c r="F491" s="36">
        <v>586</v>
      </c>
      <c r="G491" s="289">
        <v>3000</v>
      </c>
      <c r="H491" s="289">
        <v>3000</v>
      </c>
      <c r="I491" s="36">
        <v>3000</v>
      </c>
      <c r="J491" s="289">
        <v>3000</v>
      </c>
      <c r="K491" s="289">
        <v>3000</v>
      </c>
      <c r="L491" s="320">
        <v>3000</v>
      </c>
      <c r="M491" s="260">
        <f>SUM(L491/K491)*100</f>
        <v>100</v>
      </c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</row>
    <row r="492" spans="1:177" ht="18.75">
      <c r="A492" s="68">
        <f t="shared" si="141"/>
        <v>62</v>
      </c>
      <c r="B492" s="39"/>
      <c r="C492" s="110" t="s">
        <v>55</v>
      </c>
      <c r="D492" s="111" t="s">
        <v>421</v>
      </c>
      <c r="E492" s="36">
        <v>20431</v>
      </c>
      <c r="F492" s="36">
        <v>22176</v>
      </c>
      <c r="G492" s="289">
        <v>22000</v>
      </c>
      <c r="H492" s="289">
        <v>37000</v>
      </c>
      <c r="I492" s="36">
        <v>21000</v>
      </c>
      <c r="J492" s="289">
        <v>37000</v>
      </c>
      <c r="K492" s="289">
        <v>37000</v>
      </c>
      <c r="L492" s="320">
        <v>37000</v>
      </c>
      <c r="M492" s="260">
        <f>SUM(L492/K492)*100</f>
        <v>100</v>
      </c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</row>
    <row r="493" spans="1:177" ht="18.75">
      <c r="A493" s="68">
        <f t="shared" si="141"/>
        <v>63</v>
      </c>
      <c r="B493" s="39"/>
      <c r="C493" s="110"/>
      <c r="D493" s="111"/>
      <c r="E493" s="36"/>
      <c r="F493" s="36"/>
      <c r="G493" s="347"/>
      <c r="H493" s="347"/>
      <c r="I493" s="36"/>
      <c r="J493" s="347"/>
      <c r="K493" s="347"/>
      <c r="L493" s="341"/>
      <c r="M493" s="351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</row>
    <row r="494" spans="1:177" ht="18.75">
      <c r="A494" s="68">
        <f>SUM(A493+1)</f>
        <v>64</v>
      </c>
      <c r="B494" s="39"/>
      <c r="C494" s="110"/>
      <c r="D494" s="111"/>
      <c r="E494" s="36"/>
      <c r="F494" s="36"/>
      <c r="G494" s="289"/>
      <c r="H494" s="289"/>
      <c r="I494" s="36"/>
      <c r="J494" s="289"/>
      <c r="K494" s="289"/>
      <c r="L494" s="316"/>
      <c r="M494" s="260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</row>
    <row r="495" spans="1:177" ht="18.75">
      <c r="A495" s="68">
        <f>SUM(A494+1)</f>
        <v>65</v>
      </c>
      <c r="B495" s="39"/>
      <c r="C495" s="110"/>
      <c r="D495" s="111"/>
      <c r="E495" s="36"/>
      <c r="F495" s="36"/>
      <c r="G495" s="289"/>
      <c r="H495" s="289"/>
      <c r="I495" s="36"/>
      <c r="J495" s="289"/>
      <c r="K495" s="289"/>
      <c r="L495" s="316"/>
      <c r="M495" s="260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</row>
    <row r="496" spans="1:177" s="1" customFormat="1" ht="18.75">
      <c r="A496" s="68">
        <f>SUM(A495+1)</f>
        <v>66</v>
      </c>
      <c r="B496" s="116">
        <v>4</v>
      </c>
      <c r="C496" s="146" t="s">
        <v>317</v>
      </c>
      <c r="D496" s="139"/>
      <c r="E496" s="118">
        <f>SUM(E497+E498)</f>
        <v>84506</v>
      </c>
      <c r="F496" s="118">
        <f aca="true" t="shared" si="167" ref="F496:L496">SUM(F497+F498)</f>
        <v>97525</v>
      </c>
      <c r="G496" s="118">
        <f>SUM(G497+G498)</f>
        <v>85000</v>
      </c>
      <c r="H496" s="118">
        <f>SUM(H497+H498)</f>
        <v>87150</v>
      </c>
      <c r="I496" s="118">
        <f t="shared" si="167"/>
        <v>68000</v>
      </c>
      <c r="J496" s="118">
        <f t="shared" si="167"/>
        <v>86000</v>
      </c>
      <c r="K496" s="118">
        <f t="shared" si="167"/>
        <v>86000</v>
      </c>
      <c r="L496" s="118">
        <f t="shared" si="167"/>
        <v>86000</v>
      </c>
      <c r="M496" s="269">
        <f>SUM(L496/K496*100)</f>
        <v>100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</row>
    <row r="497" spans="1:177" s="16" customFormat="1" ht="18.75">
      <c r="A497" s="68">
        <f>SUM(A496+1)</f>
        <v>67</v>
      </c>
      <c r="B497" s="42"/>
      <c r="C497" s="100" t="s">
        <v>35</v>
      </c>
      <c r="D497" s="73"/>
      <c r="E497" s="72">
        <f>SUM(E499-E503-E498)</f>
        <v>82406</v>
      </c>
      <c r="F497" s="72">
        <f aca="true" t="shared" si="168" ref="F497:L497">SUM(F499-F503)</f>
        <v>88596</v>
      </c>
      <c r="G497" s="71">
        <f t="shared" si="168"/>
        <v>85000</v>
      </c>
      <c r="H497" s="71">
        <f t="shared" si="168"/>
        <v>87150</v>
      </c>
      <c r="I497" s="72">
        <f t="shared" si="168"/>
        <v>68000</v>
      </c>
      <c r="J497" s="71">
        <f t="shared" si="168"/>
        <v>86000</v>
      </c>
      <c r="K497" s="71">
        <f t="shared" si="168"/>
        <v>86000</v>
      </c>
      <c r="L497" s="71">
        <f t="shared" si="168"/>
        <v>86000</v>
      </c>
      <c r="M497" s="266">
        <f>SUM(L497/K497*100)</f>
        <v>100</v>
      </c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</row>
    <row r="498" spans="1:177" s="16" customFormat="1" ht="18.75">
      <c r="A498" s="68">
        <f>SUM(A497+1)</f>
        <v>68</v>
      </c>
      <c r="B498" s="39"/>
      <c r="C498" s="100" t="s">
        <v>78</v>
      </c>
      <c r="D498" s="73"/>
      <c r="E498" s="72">
        <f>SUM(E504+E505)</f>
        <v>2100</v>
      </c>
      <c r="F498" s="72">
        <f>SUM(F503+F505)</f>
        <v>8929</v>
      </c>
      <c r="G498" s="71">
        <f aca="true" t="shared" si="169" ref="G498:L498">SUM(G503)</f>
        <v>0</v>
      </c>
      <c r="H498" s="71">
        <f t="shared" si="169"/>
        <v>0</v>
      </c>
      <c r="I498" s="72">
        <f t="shared" si="169"/>
        <v>0</v>
      </c>
      <c r="J498" s="71">
        <f t="shared" si="169"/>
        <v>0</v>
      </c>
      <c r="K498" s="71">
        <f t="shared" si="169"/>
        <v>0</v>
      </c>
      <c r="L498" s="71">
        <f t="shared" si="169"/>
        <v>0</v>
      </c>
      <c r="M498" s="266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  <c r="FJ498" s="24"/>
      <c r="FK498" s="24"/>
      <c r="FL498" s="24"/>
      <c r="FM498" s="24"/>
      <c r="FN498" s="24"/>
      <c r="FO498" s="24"/>
      <c r="FP498" s="24"/>
      <c r="FQ498" s="24"/>
      <c r="FR498" s="24"/>
      <c r="FS498" s="24"/>
      <c r="FT498" s="24"/>
      <c r="FU498" s="24"/>
    </row>
    <row r="499" spans="1:177" ht="18.75">
      <c r="A499" s="68">
        <f aca="true" t="shared" si="170" ref="A499:A508">SUM(A498+1)</f>
        <v>69</v>
      </c>
      <c r="B499" s="39"/>
      <c r="C499" s="110" t="s">
        <v>1</v>
      </c>
      <c r="D499" s="111" t="s">
        <v>2</v>
      </c>
      <c r="E499" s="36">
        <f>SUM(E500:E506)</f>
        <v>84506</v>
      </c>
      <c r="F499" s="36">
        <f aca="true" t="shared" si="171" ref="F499:L499">SUM(F500:F506)</f>
        <v>97525</v>
      </c>
      <c r="G499" s="289">
        <f>SUM(G500:G506)</f>
        <v>85000</v>
      </c>
      <c r="H499" s="289">
        <f>SUM(H500:H506)</f>
        <v>87150</v>
      </c>
      <c r="I499" s="36">
        <f t="shared" si="171"/>
        <v>68000</v>
      </c>
      <c r="J499" s="289">
        <f t="shared" si="171"/>
        <v>86000</v>
      </c>
      <c r="K499" s="289">
        <f t="shared" si="171"/>
        <v>86000</v>
      </c>
      <c r="L499" s="36">
        <f t="shared" si="171"/>
        <v>86000</v>
      </c>
      <c r="M499" s="260">
        <f>SUM(L499/K499)*100</f>
        <v>100</v>
      </c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</row>
    <row r="500" spans="1:177" ht="18.75">
      <c r="A500" s="68">
        <f t="shared" si="170"/>
        <v>70</v>
      </c>
      <c r="B500" s="39"/>
      <c r="C500" s="110" t="s">
        <v>146</v>
      </c>
      <c r="D500" s="111" t="s">
        <v>318</v>
      </c>
      <c r="E500" s="36">
        <v>3914</v>
      </c>
      <c r="F500" s="36">
        <v>4716</v>
      </c>
      <c r="G500" s="289">
        <v>5000</v>
      </c>
      <c r="H500" s="289">
        <v>5000</v>
      </c>
      <c r="I500" s="36">
        <v>5000</v>
      </c>
      <c r="J500" s="289">
        <v>6000</v>
      </c>
      <c r="K500" s="289">
        <v>6000</v>
      </c>
      <c r="L500" s="36">
        <v>6000</v>
      </c>
      <c r="M500" s="260">
        <f>SUM(L500/K500)*100</f>
        <v>100</v>
      </c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</row>
    <row r="501" spans="1:177" ht="18.75">
      <c r="A501" s="68">
        <f t="shared" si="170"/>
        <v>71</v>
      </c>
      <c r="B501" s="39"/>
      <c r="C501" s="110" t="s">
        <v>55</v>
      </c>
      <c r="D501" s="111" t="s">
        <v>426</v>
      </c>
      <c r="E501" s="36">
        <v>39416</v>
      </c>
      <c r="F501" s="36">
        <v>36811</v>
      </c>
      <c r="G501" s="289">
        <v>40000</v>
      </c>
      <c r="H501" s="289">
        <v>40000</v>
      </c>
      <c r="I501" s="36">
        <v>28000</v>
      </c>
      <c r="J501" s="289">
        <v>40000</v>
      </c>
      <c r="K501" s="289">
        <v>40000</v>
      </c>
      <c r="L501" s="36">
        <v>40000</v>
      </c>
      <c r="M501" s="260">
        <f>SUM(L501/K501)*100</f>
        <v>100</v>
      </c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</row>
    <row r="502" spans="1:177" ht="18.75">
      <c r="A502" s="68">
        <f t="shared" si="170"/>
        <v>72</v>
      </c>
      <c r="B502" s="39"/>
      <c r="C502" s="110" t="s">
        <v>31</v>
      </c>
      <c r="D502" s="111" t="s">
        <v>483</v>
      </c>
      <c r="E502" s="36">
        <v>1000</v>
      </c>
      <c r="F502" s="36">
        <v>0</v>
      </c>
      <c r="G502" s="289"/>
      <c r="H502" s="289"/>
      <c r="I502" s="36"/>
      <c r="J502" s="289"/>
      <c r="K502" s="289"/>
      <c r="L502" s="36"/>
      <c r="M502" s="260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  <c r="FJ502" s="24"/>
      <c r="FK502" s="24"/>
      <c r="FL502" s="24"/>
      <c r="FM502" s="24"/>
      <c r="FN502" s="24"/>
      <c r="FO502" s="24"/>
      <c r="FP502" s="24"/>
      <c r="FQ502" s="24"/>
      <c r="FR502" s="24"/>
      <c r="FS502" s="24"/>
      <c r="FT502" s="24"/>
      <c r="FU502" s="24"/>
    </row>
    <row r="503" spans="1:177" ht="18.75">
      <c r="A503" s="68">
        <f t="shared" si="170"/>
        <v>73</v>
      </c>
      <c r="B503" s="39"/>
      <c r="C503" s="110" t="s">
        <v>182</v>
      </c>
      <c r="D503" s="111" t="s">
        <v>469</v>
      </c>
      <c r="E503" s="36">
        <v>0</v>
      </c>
      <c r="F503" s="36">
        <v>8929</v>
      </c>
      <c r="G503" s="289"/>
      <c r="H503" s="289"/>
      <c r="I503" s="36">
        <v>0</v>
      </c>
      <c r="J503" s="289"/>
      <c r="K503" s="289"/>
      <c r="L503" s="36"/>
      <c r="M503" s="260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  <c r="FJ503" s="24"/>
      <c r="FK503" s="24"/>
      <c r="FL503" s="24"/>
      <c r="FM503" s="24"/>
      <c r="FN503" s="24"/>
      <c r="FO503" s="24"/>
      <c r="FP503" s="24"/>
      <c r="FQ503" s="24"/>
      <c r="FR503" s="24"/>
      <c r="FS503" s="24"/>
      <c r="FT503" s="24"/>
      <c r="FU503" s="24"/>
    </row>
    <row r="504" spans="1:177" ht="18.75">
      <c r="A504" s="68">
        <f t="shared" si="170"/>
        <v>74</v>
      </c>
      <c r="B504" s="39"/>
      <c r="C504" s="110" t="s">
        <v>182</v>
      </c>
      <c r="D504" s="111" t="s">
        <v>484</v>
      </c>
      <c r="E504" s="36">
        <v>1500</v>
      </c>
      <c r="F504" s="36">
        <v>0</v>
      </c>
      <c r="G504" s="289"/>
      <c r="H504" s="289"/>
      <c r="I504" s="36"/>
      <c r="J504" s="289"/>
      <c r="K504" s="289"/>
      <c r="L504" s="36"/>
      <c r="M504" s="260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  <c r="FJ504" s="24"/>
      <c r="FK504" s="24"/>
      <c r="FL504" s="24"/>
      <c r="FM504" s="24"/>
      <c r="FN504" s="24"/>
      <c r="FO504" s="24"/>
      <c r="FP504" s="24"/>
      <c r="FQ504" s="24"/>
      <c r="FR504" s="24"/>
      <c r="FS504" s="24"/>
      <c r="FT504" s="24"/>
      <c r="FU504" s="24"/>
    </row>
    <row r="505" spans="1:177" ht="18.75">
      <c r="A505" s="68">
        <f t="shared" si="170"/>
        <v>75</v>
      </c>
      <c r="B505" s="39"/>
      <c r="C505" s="110" t="s">
        <v>188</v>
      </c>
      <c r="D505" s="111" t="s">
        <v>485</v>
      </c>
      <c r="E505" s="36">
        <v>600</v>
      </c>
      <c r="F505" s="36">
        <v>0</v>
      </c>
      <c r="G505" s="289"/>
      <c r="H505" s="289"/>
      <c r="I505" s="36"/>
      <c r="J505" s="289"/>
      <c r="K505" s="289"/>
      <c r="L505" s="36"/>
      <c r="M505" s="260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  <c r="FJ505" s="24"/>
      <c r="FK505" s="24"/>
      <c r="FL505" s="24"/>
      <c r="FM505" s="24"/>
      <c r="FN505" s="24"/>
      <c r="FO505" s="24"/>
      <c r="FP505" s="24"/>
      <c r="FQ505" s="24"/>
      <c r="FR505" s="24"/>
      <c r="FS505" s="24"/>
      <c r="FT505" s="24"/>
      <c r="FU505" s="24"/>
    </row>
    <row r="506" spans="1:177" ht="18.75">
      <c r="A506" s="68">
        <f t="shared" si="170"/>
        <v>76</v>
      </c>
      <c r="B506" s="39"/>
      <c r="C506" s="110" t="s">
        <v>146</v>
      </c>
      <c r="D506" s="111" t="s">
        <v>320</v>
      </c>
      <c r="E506" s="36">
        <v>38076</v>
      </c>
      <c r="F506" s="36">
        <v>47069</v>
      </c>
      <c r="G506" s="289">
        <v>40000</v>
      </c>
      <c r="H506" s="289">
        <v>42150</v>
      </c>
      <c r="I506" s="36">
        <v>35000</v>
      </c>
      <c r="J506" s="289">
        <v>40000</v>
      </c>
      <c r="K506" s="289">
        <v>40000</v>
      </c>
      <c r="L506" s="36">
        <v>40000</v>
      </c>
      <c r="M506" s="260">
        <f>SUM(L506/K506)*100</f>
        <v>100</v>
      </c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  <c r="FJ506" s="24"/>
      <c r="FK506" s="24"/>
      <c r="FL506" s="24"/>
      <c r="FM506" s="24"/>
      <c r="FN506" s="24"/>
      <c r="FO506" s="24"/>
      <c r="FP506" s="24"/>
      <c r="FQ506" s="24"/>
      <c r="FR506" s="24"/>
      <c r="FS506" s="24"/>
      <c r="FT506" s="24"/>
      <c r="FU506" s="24"/>
    </row>
    <row r="507" spans="1:177" ht="18.75">
      <c r="A507" s="68">
        <f t="shared" si="170"/>
        <v>77</v>
      </c>
      <c r="B507" s="116">
        <v>5</v>
      </c>
      <c r="C507" s="146" t="s">
        <v>380</v>
      </c>
      <c r="D507" s="139"/>
      <c r="E507" s="118">
        <f aca="true" t="shared" si="172" ref="E507:L507">SUM(E508)</f>
        <v>2000</v>
      </c>
      <c r="F507" s="118">
        <f t="shared" si="172"/>
        <v>2000</v>
      </c>
      <c r="G507" s="118">
        <f t="shared" si="172"/>
        <v>0</v>
      </c>
      <c r="H507" s="118">
        <f t="shared" si="172"/>
        <v>0</v>
      </c>
      <c r="I507" s="118">
        <f t="shared" si="172"/>
        <v>2000</v>
      </c>
      <c r="J507" s="118">
        <f t="shared" si="172"/>
        <v>0</v>
      </c>
      <c r="K507" s="118">
        <f t="shared" si="172"/>
        <v>0</v>
      </c>
      <c r="L507" s="118">
        <f t="shared" si="172"/>
        <v>0</v>
      </c>
      <c r="M507" s="269" t="e">
        <f>SUM(L507/K507*100)</f>
        <v>#DIV/0!</v>
      </c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  <c r="FJ507" s="24"/>
      <c r="FK507" s="24"/>
      <c r="FL507" s="24"/>
      <c r="FM507" s="24"/>
      <c r="FN507" s="24"/>
      <c r="FO507" s="24"/>
      <c r="FP507" s="24"/>
      <c r="FQ507" s="24"/>
      <c r="FR507" s="24"/>
      <c r="FS507" s="24"/>
      <c r="FT507" s="24"/>
      <c r="FU507" s="24"/>
    </row>
    <row r="508" spans="1:177" ht="18.75">
      <c r="A508" s="68">
        <f t="shared" si="170"/>
        <v>78</v>
      </c>
      <c r="B508" s="39"/>
      <c r="C508" s="100" t="s">
        <v>35</v>
      </c>
      <c r="D508" s="73"/>
      <c r="E508" s="72">
        <f aca="true" t="shared" si="173" ref="E508:L508">SUM(E509)</f>
        <v>2000</v>
      </c>
      <c r="F508" s="72">
        <f t="shared" si="173"/>
        <v>2000</v>
      </c>
      <c r="G508" s="71">
        <f t="shared" si="173"/>
        <v>0</v>
      </c>
      <c r="H508" s="71">
        <f t="shared" si="173"/>
        <v>0</v>
      </c>
      <c r="I508" s="72">
        <f t="shared" si="173"/>
        <v>2000</v>
      </c>
      <c r="J508" s="71">
        <f t="shared" si="173"/>
        <v>0</v>
      </c>
      <c r="K508" s="71">
        <f t="shared" si="173"/>
        <v>0</v>
      </c>
      <c r="L508" s="72">
        <f t="shared" si="173"/>
        <v>0</v>
      </c>
      <c r="M508" s="266" t="e">
        <f>SUM(L508/K508*100)</f>
        <v>#DIV/0!</v>
      </c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  <c r="FJ508" s="24"/>
      <c r="FK508" s="24"/>
      <c r="FL508" s="24"/>
      <c r="FM508" s="24"/>
      <c r="FN508" s="24"/>
      <c r="FO508" s="24"/>
      <c r="FP508" s="24"/>
      <c r="FQ508" s="24"/>
      <c r="FR508" s="24"/>
      <c r="FS508" s="24"/>
      <c r="FT508" s="24"/>
      <c r="FU508" s="24"/>
    </row>
    <row r="509" spans="1:177" ht="18.75">
      <c r="A509" s="68">
        <f>SUM(A508+1)</f>
        <v>79</v>
      </c>
      <c r="B509" s="39"/>
      <c r="C509" s="110" t="s">
        <v>7</v>
      </c>
      <c r="D509" s="111" t="s">
        <v>8</v>
      </c>
      <c r="E509" s="36">
        <f aca="true" t="shared" si="174" ref="E509:L509">SUM(E510)</f>
        <v>2000</v>
      </c>
      <c r="F509" s="36">
        <f t="shared" si="174"/>
        <v>2000</v>
      </c>
      <c r="G509" s="289">
        <f t="shared" si="174"/>
        <v>0</v>
      </c>
      <c r="H509" s="289">
        <f t="shared" si="174"/>
        <v>0</v>
      </c>
      <c r="I509" s="36">
        <f t="shared" si="174"/>
        <v>2000</v>
      </c>
      <c r="J509" s="289">
        <f t="shared" si="174"/>
        <v>0</v>
      </c>
      <c r="K509" s="289">
        <f t="shared" si="174"/>
        <v>0</v>
      </c>
      <c r="L509" s="36">
        <f t="shared" si="174"/>
        <v>0</v>
      </c>
      <c r="M509" s="260" t="e">
        <f>SUM(L509/K509)*100</f>
        <v>#DIV/0!</v>
      </c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  <c r="FJ509" s="24"/>
      <c r="FK509" s="24"/>
      <c r="FL509" s="24"/>
      <c r="FM509" s="24"/>
      <c r="FN509" s="24"/>
      <c r="FO509" s="24"/>
      <c r="FP509" s="24"/>
      <c r="FQ509" s="24"/>
      <c r="FR509" s="24"/>
      <c r="FS509" s="24"/>
      <c r="FT509" s="24"/>
      <c r="FU509" s="24"/>
    </row>
    <row r="510" spans="1:177" ht="19.5" thickBot="1">
      <c r="A510" s="68">
        <f>SUM(A509+1)</f>
        <v>80</v>
      </c>
      <c r="B510" s="225"/>
      <c r="C510" s="158" t="s">
        <v>170</v>
      </c>
      <c r="D510" s="160" t="s">
        <v>446</v>
      </c>
      <c r="E510" s="161">
        <v>2000</v>
      </c>
      <c r="F510" s="161">
        <v>2000</v>
      </c>
      <c r="G510" s="388">
        <v>0</v>
      </c>
      <c r="H510" s="388">
        <v>0</v>
      </c>
      <c r="I510" s="161">
        <v>2000</v>
      </c>
      <c r="J510" s="388">
        <v>0</v>
      </c>
      <c r="K510" s="348">
        <v>0</v>
      </c>
      <c r="L510" s="161">
        <v>0</v>
      </c>
      <c r="M510" s="293" t="e">
        <f>SUM(L510/K510)*100</f>
        <v>#DIV/0!</v>
      </c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  <c r="FJ510" s="24"/>
      <c r="FK510" s="24"/>
      <c r="FL510" s="24"/>
      <c r="FM510" s="24"/>
      <c r="FN510" s="24"/>
      <c r="FO510" s="24"/>
      <c r="FP510" s="24"/>
      <c r="FQ510" s="24"/>
      <c r="FR510" s="24"/>
      <c r="FS510" s="24"/>
      <c r="FT510" s="24"/>
      <c r="FU510" s="24"/>
    </row>
    <row r="511" spans="1:177" s="78" customFormat="1" ht="19.5" thickBot="1">
      <c r="A511" s="427">
        <v>0</v>
      </c>
      <c r="B511" s="428"/>
      <c r="C511" s="428"/>
      <c r="D511" s="428"/>
      <c r="E511" s="428"/>
      <c r="F511" s="428"/>
      <c r="G511" s="428"/>
      <c r="H511" s="428"/>
      <c r="I511" s="428"/>
      <c r="J511" s="428"/>
      <c r="K511" s="428"/>
      <c r="L511" s="431"/>
      <c r="M511" s="162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</row>
    <row r="512" spans="1:177" ht="19.5" thickBot="1">
      <c r="A512" s="50"/>
      <c r="B512" s="115" t="s">
        <v>28</v>
      </c>
      <c r="C512" s="51" t="s">
        <v>16</v>
      </c>
      <c r="D512" s="119"/>
      <c r="E512" s="300" t="s">
        <v>399</v>
      </c>
      <c r="F512" s="384" t="s">
        <v>402</v>
      </c>
      <c r="G512" s="384" t="s">
        <v>491</v>
      </c>
      <c r="H512" s="384" t="s">
        <v>491</v>
      </c>
      <c r="I512" s="335"/>
      <c r="J512" s="386" t="s">
        <v>492</v>
      </c>
      <c r="K512" s="384" t="s">
        <v>493</v>
      </c>
      <c r="L512" s="384" t="s">
        <v>503</v>
      </c>
      <c r="M512" s="385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  <c r="FJ512" s="24"/>
      <c r="FK512" s="24"/>
      <c r="FL512" s="24"/>
      <c r="FM512" s="24"/>
      <c r="FN512" s="24"/>
      <c r="FO512" s="24"/>
      <c r="FP512" s="24"/>
      <c r="FQ512" s="24"/>
      <c r="FR512" s="24"/>
      <c r="FS512" s="24"/>
      <c r="FT512" s="24"/>
      <c r="FU512" s="24"/>
    </row>
    <row r="513" spans="1:177" ht="18" customHeight="1">
      <c r="A513" s="52"/>
      <c r="B513" s="53" t="s">
        <v>29</v>
      </c>
      <c r="C513" s="54" t="s">
        <v>15</v>
      </c>
      <c r="D513" s="224" t="s">
        <v>17</v>
      </c>
      <c r="E513" s="55" t="s">
        <v>20</v>
      </c>
      <c r="F513" s="416" t="s">
        <v>478</v>
      </c>
      <c r="G513" s="416" t="s">
        <v>22</v>
      </c>
      <c r="H513" s="416" t="s">
        <v>490</v>
      </c>
      <c r="I513" s="422" t="s">
        <v>387</v>
      </c>
      <c r="J513" s="429" t="s">
        <v>22</v>
      </c>
      <c r="K513" s="416" t="s">
        <v>494</v>
      </c>
      <c r="L513" s="416" t="s">
        <v>22</v>
      </c>
      <c r="M513" s="436" t="s">
        <v>368</v>
      </c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  <c r="FJ513" s="24"/>
      <c r="FK513" s="24"/>
      <c r="FL513" s="24"/>
      <c r="FM513" s="24"/>
      <c r="FN513" s="24"/>
      <c r="FO513" s="24"/>
      <c r="FP513" s="24"/>
      <c r="FQ513" s="24"/>
      <c r="FR513" s="24"/>
      <c r="FS513" s="24"/>
      <c r="FT513" s="24"/>
      <c r="FU513" s="24"/>
    </row>
    <row r="514" spans="1:177" ht="19.5" thickBot="1">
      <c r="A514" s="52"/>
      <c r="B514" s="53"/>
      <c r="C514" s="53" t="s">
        <v>14</v>
      </c>
      <c r="D514" s="120"/>
      <c r="E514" s="55" t="s">
        <v>19</v>
      </c>
      <c r="F514" s="417"/>
      <c r="G514" s="417"/>
      <c r="H514" s="417"/>
      <c r="I514" s="423"/>
      <c r="J514" s="430"/>
      <c r="K514" s="417"/>
      <c r="L514" s="417"/>
      <c r="M514" s="437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  <c r="FJ514" s="24"/>
      <c r="FK514" s="24"/>
      <c r="FL514" s="24"/>
      <c r="FM514" s="24"/>
      <c r="FN514" s="24"/>
      <c r="FO514" s="24"/>
      <c r="FP514" s="24"/>
      <c r="FQ514" s="24"/>
      <c r="FR514" s="24"/>
      <c r="FS514" s="24"/>
      <c r="FT514" s="24"/>
      <c r="FU514" s="24"/>
    </row>
    <row r="515" spans="1:177" ht="18.75">
      <c r="A515" s="40">
        <v>1</v>
      </c>
      <c r="B515" s="424" t="s">
        <v>202</v>
      </c>
      <c r="C515" s="425"/>
      <c r="D515" s="426"/>
      <c r="E515" s="308">
        <f aca="true" t="shared" si="175" ref="E515:L515">SUM(E516:E518)</f>
        <v>4191355</v>
      </c>
      <c r="F515" s="69">
        <f t="shared" si="175"/>
        <v>4675586</v>
      </c>
      <c r="G515" s="69">
        <f t="shared" si="175"/>
        <v>4495393</v>
      </c>
      <c r="H515" s="69">
        <f t="shared" si="175"/>
        <v>4555285</v>
      </c>
      <c r="I515" s="69">
        <f t="shared" si="175"/>
        <v>4045845</v>
      </c>
      <c r="J515" s="69">
        <f t="shared" si="175"/>
        <v>4990576</v>
      </c>
      <c r="K515" s="69">
        <f t="shared" si="175"/>
        <v>5198405</v>
      </c>
      <c r="L515" s="69">
        <f t="shared" si="175"/>
        <v>5323376</v>
      </c>
      <c r="M515" s="265">
        <f>SUM(L515/K515*100)</f>
        <v>102.40402585023676</v>
      </c>
      <c r="N515" s="3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  <c r="FJ515" s="24"/>
      <c r="FK515" s="24"/>
      <c r="FL515" s="24"/>
      <c r="FM515" s="24"/>
      <c r="FN515" s="24"/>
      <c r="FO515" s="24"/>
      <c r="FP515" s="24"/>
      <c r="FQ515" s="24"/>
      <c r="FR515" s="24"/>
      <c r="FS515" s="24"/>
      <c r="FT515" s="24"/>
      <c r="FU515" s="24"/>
    </row>
    <row r="516" spans="1:177" s="1" customFormat="1" ht="18.75">
      <c r="A516" s="21">
        <f aca="true" t="shared" si="176" ref="A516:A642">SUM(A515+1)</f>
        <v>2</v>
      </c>
      <c r="B516" s="49" t="s">
        <v>23</v>
      </c>
      <c r="C516" s="96" t="s">
        <v>24</v>
      </c>
      <c r="D516" s="74"/>
      <c r="E516" s="309">
        <f aca="true" t="shared" si="177" ref="E516:L516">SUM(E520+E544+E564+E572+E593+E611+E627+E634)</f>
        <v>4182683</v>
      </c>
      <c r="F516" s="75">
        <f t="shared" si="177"/>
        <v>4643711</v>
      </c>
      <c r="G516" s="75">
        <f t="shared" si="177"/>
        <v>4495393</v>
      </c>
      <c r="H516" s="75">
        <f t="shared" si="177"/>
        <v>4555285</v>
      </c>
      <c r="I516" s="75">
        <f t="shared" si="177"/>
        <v>4041470</v>
      </c>
      <c r="J516" s="75">
        <f t="shared" si="177"/>
        <v>4990576</v>
      </c>
      <c r="K516" s="75">
        <f t="shared" si="177"/>
        <v>5198405</v>
      </c>
      <c r="L516" s="75">
        <f t="shared" si="177"/>
        <v>5323376</v>
      </c>
      <c r="M516" s="266">
        <f>SUM(L516/K516*100)</f>
        <v>102.40402585023676</v>
      </c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</row>
    <row r="517" spans="1:177" ht="18.75">
      <c r="A517" s="21">
        <f t="shared" si="176"/>
        <v>3</v>
      </c>
      <c r="B517" s="13"/>
      <c r="C517" s="97" t="s">
        <v>25</v>
      </c>
      <c r="D517" s="76"/>
      <c r="E517" s="310">
        <f aca="true" t="shared" si="178" ref="E517:L517">SUM(E521+E545+E565+E594+E635+E573)</f>
        <v>8672</v>
      </c>
      <c r="F517" s="77">
        <f t="shared" si="178"/>
        <v>31875</v>
      </c>
      <c r="G517" s="77">
        <f t="shared" si="178"/>
        <v>0</v>
      </c>
      <c r="H517" s="77">
        <f t="shared" si="178"/>
        <v>0</v>
      </c>
      <c r="I517" s="77">
        <f t="shared" si="178"/>
        <v>4375</v>
      </c>
      <c r="J517" s="77">
        <f t="shared" si="178"/>
        <v>0</v>
      </c>
      <c r="K517" s="77">
        <f t="shared" si="178"/>
        <v>0</v>
      </c>
      <c r="L517" s="77">
        <f t="shared" si="178"/>
        <v>0</v>
      </c>
      <c r="M517" s="266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  <c r="FJ517" s="24"/>
      <c r="FK517" s="24"/>
      <c r="FL517" s="24"/>
      <c r="FM517" s="24"/>
      <c r="FN517" s="24"/>
      <c r="FO517" s="24"/>
      <c r="FP517" s="24"/>
      <c r="FQ517" s="24"/>
      <c r="FR517" s="24"/>
      <c r="FS517" s="24"/>
      <c r="FT517" s="24"/>
      <c r="FU517" s="24"/>
    </row>
    <row r="518" spans="1:177" ht="19.5" thickBot="1">
      <c r="A518" s="21">
        <f t="shared" si="176"/>
        <v>4</v>
      </c>
      <c r="B518" s="13"/>
      <c r="C518" s="97" t="s">
        <v>26</v>
      </c>
      <c r="D518" s="76"/>
      <c r="E518" s="310"/>
      <c r="F518" s="77"/>
      <c r="G518" s="77"/>
      <c r="H518" s="77"/>
      <c r="I518" s="77"/>
      <c r="J518" s="77"/>
      <c r="K518" s="77"/>
      <c r="L518" s="77"/>
      <c r="M518" s="266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  <c r="FJ518" s="24"/>
      <c r="FK518" s="24"/>
      <c r="FL518" s="24"/>
      <c r="FM518" s="24"/>
      <c r="FN518" s="24"/>
      <c r="FO518" s="24"/>
      <c r="FP518" s="24"/>
      <c r="FQ518" s="24"/>
      <c r="FR518" s="24"/>
      <c r="FS518" s="24"/>
      <c r="FT518" s="24"/>
      <c r="FU518" s="24"/>
    </row>
    <row r="519" spans="1:177" s="1" customFormat="1" ht="19.5" thickTop="1">
      <c r="A519" s="68">
        <f t="shared" si="176"/>
        <v>5</v>
      </c>
      <c r="B519" s="62">
        <v>1</v>
      </c>
      <c r="C519" s="98" t="s">
        <v>203</v>
      </c>
      <c r="D519" s="99"/>
      <c r="E519" s="64">
        <f>SUM(E520+E521)</f>
        <v>1025980</v>
      </c>
      <c r="F519" s="64">
        <f aca="true" t="shared" si="179" ref="F519:L519">SUM(F520+F521)</f>
        <v>1234335</v>
      </c>
      <c r="G519" s="62">
        <f>SUM(G520+G521)</f>
        <v>1146258</v>
      </c>
      <c r="H519" s="62">
        <f>SUM(H520+H521)</f>
        <v>1146258</v>
      </c>
      <c r="I519" s="64">
        <f t="shared" si="179"/>
        <v>849662</v>
      </c>
      <c r="J519" s="62">
        <f t="shared" si="179"/>
        <v>1187499</v>
      </c>
      <c r="K519" s="62">
        <f t="shared" si="179"/>
        <v>1324286</v>
      </c>
      <c r="L519" s="62">
        <f t="shared" si="179"/>
        <v>1329087</v>
      </c>
      <c r="M519" s="267">
        <f>SUM(L519/K519*100)</f>
        <v>100.36253498111436</v>
      </c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</row>
    <row r="520" spans="1:177" s="16" customFormat="1" ht="18.75">
      <c r="A520" s="68">
        <f t="shared" si="176"/>
        <v>6</v>
      </c>
      <c r="B520" s="169"/>
      <c r="C520" s="100" t="s">
        <v>35</v>
      </c>
      <c r="D520" s="73"/>
      <c r="E520" s="72">
        <f>SUM(E522+E530-E528-E535+E537-E527)</f>
        <v>1024559</v>
      </c>
      <c r="F520" s="72">
        <f aca="true" t="shared" si="180" ref="F520:L520">SUM(F522+F530-F528-F535+F537-F527)</f>
        <v>1231720</v>
      </c>
      <c r="G520" s="72">
        <f>SUM(G522+G530-G528-G535+G537-G527)</f>
        <v>1146258</v>
      </c>
      <c r="H520" s="72">
        <f>SUM(H522+H530-H528-H535+H537-H527)</f>
        <v>1146258</v>
      </c>
      <c r="I520" s="72">
        <f t="shared" si="180"/>
        <v>849662</v>
      </c>
      <c r="J520" s="72">
        <f t="shared" si="180"/>
        <v>1187499</v>
      </c>
      <c r="K520" s="72">
        <f t="shared" si="180"/>
        <v>1324286</v>
      </c>
      <c r="L520" s="72">
        <f t="shared" si="180"/>
        <v>1329087</v>
      </c>
      <c r="M520" s="266">
        <f>SUM(L520/K520*100)</f>
        <v>100.36253498111436</v>
      </c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  <c r="FJ520" s="24"/>
      <c r="FK520" s="24"/>
      <c r="FL520" s="24"/>
      <c r="FM520" s="24"/>
      <c r="FN520" s="24"/>
      <c r="FO520" s="24"/>
      <c r="FP520" s="24"/>
      <c r="FQ520" s="24"/>
      <c r="FR520" s="24"/>
      <c r="FS520" s="24"/>
      <c r="FT520" s="24"/>
      <c r="FU520" s="24"/>
    </row>
    <row r="521" spans="1:177" s="16" customFormat="1" ht="18.75">
      <c r="A521" s="68">
        <f t="shared" si="176"/>
        <v>7</v>
      </c>
      <c r="B521" s="169"/>
      <c r="C521" s="100" t="s">
        <v>78</v>
      </c>
      <c r="D521" s="73"/>
      <c r="E521" s="72">
        <f>SUM(E527+E535+E528)</f>
        <v>1421</v>
      </c>
      <c r="F521" s="72">
        <f aca="true" t="shared" si="181" ref="F521:L521">SUM(F527+F535+F528)</f>
        <v>2615</v>
      </c>
      <c r="G521" s="72">
        <f>SUM(G527+G535+G528)</f>
        <v>0</v>
      </c>
      <c r="H521" s="72">
        <f>SUM(H527+H535+H528)</f>
        <v>0</v>
      </c>
      <c r="I521" s="72">
        <f t="shared" si="181"/>
        <v>0</v>
      </c>
      <c r="J521" s="72">
        <f t="shared" si="181"/>
        <v>0</v>
      </c>
      <c r="K521" s="72">
        <f t="shared" si="181"/>
        <v>0</v>
      </c>
      <c r="L521" s="72">
        <f t="shared" si="181"/>
        <v>0</v>
      </c>
      <c r="M521" s="266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  <c r="FJ521" s="24"/>
      <c r="FK521" s="24"/>
      <c r="FL521" s="24"/>
      <c r="FM521" s="24"/>
      <c r="FN521" s="24"/>
      <c r="FO521" s="24"/>
      <c r="FP521" s="24"/>
      <c r="FQ521" s="24"/>
      <c r="FR521" s="24"/>
      <c r="FS521" s="24"/>
      <c r="FT521" s="24"/>
      <c r="FU521" s="24"/>
    </row>
    <row r="522" spans="1:177" s="16" customFormat="1" ht="18.75">
      <c r="A522" s="68">
        <f t="shared" si="176"/>
        <v>8</v>
      </c>
      <c r="B522" s="169"/>
      <c r="C522" s="168" t="s">
        <v>32</v>
      </c>
      <c r="D522" s="80" t="s">
        <v>297</v>
      </c>
      <c r="E522" s="57">
        <f aca="true" t="shared" si="182" ref="E522:L522">SUM(E523:E527)</f>
        <v>352134</v>
      </c>
      <c r="F522" s="57">
        <f t="shared" si="182"/>
        <v>445751</v>
      </c>
      <c r="G522" s="57">
        <f t="shared" si="182"/>
        <v>388942</v>
      </c>
      <c r="H522" s="57">
        <f t="shared" si="182"/>
        <v>388942</v>
      </c>
      <c r="I522" s="57">
        <f t="shared" si="182"/>
        <v>311194</v>
      </c>
      <c r="J522" s="57">
        <f t="shared" si="182"/>
        <v>453605</v>
      </c>
      <c r="K522" s="57">
        <f t="shared" si="182"/>
        <v>505611</v>
      </c>
      <c r="L522" s="57">
        <f t="shared" si="182"/>
        <v>510863</v>
      </c>
      <c r="M522" s="260">
        <f>SUM(L522/K522)*100</f>
        <v>101.03874322354538</v>
      </c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  <c r="FJ522" s="24"/>
      <c r="FK522" s="24"/>
      <c r="FL522" s="24"/>
      <c r="FM522" s="24"/>
      <c r="FN522" s="24"/>
      <c r="FO522" s="24"/>
      <c r="FP522" s="24"/>
      <c r="FQ522" s="24"/>
      <c r="FR522" s="24"/>
      <c r="FS522" s="24"/>
      <c r="FT522" s="24"/>
      <c r="FU522" s="24"/>
    </row>
    <row r="523" spans="1:177" s="16" customFormat="1" ht="18.75">
      <c r="A523" s="68">
        <f t="shared" si="176"/>
        <v>9</v>
      </c>
      <c r="B523" s="169"/>
      <c r="C523" s="168" t="s">
        <v>60</v>
      </c>
      <c r="D523" s="80" t="s">
        <v>134</v>
      </c>
      <c r="E523" s="57">
        <v>187245</v>
      </c>
      <c r="F523" s="57">
        <v>228162</v>
      </c>
      <c r="G523" s="57">
        <v>221945</v>
      </c>
      <c r="H523" s="57">
        <v>221945</v>
      </c>
      <c r="I523" s="57">
        <v>172284</v>
      </c>
      <c r="J523" s="57">
        <v>241797</v>
      </c>
      <c r="K523" s="57">
        <v>290105</v>
      </c>
      <c r="L523" s="57">
        <v>294535</v>
      </c>
      <c r="M523" s="271">
        <f>SUM(L523/K523)*100</f>
        <v>101.52703331552368</v>
      </c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  <c r="FJ523" s="24"/>
      <c r="FK523" s="24"/>
      <c r="FL523" s="24"/>
      <c r="FM523" s="24"/>
      <c r="FN523" s="24"/>
      <c r="FO523" s="24"/>
      <c r="FP523" s="24"/>
      <c r="FQ523" s="24"/>
      <c r="FR523" s="24"/>
      <c r="FS523" s="24"/>
      <c r="FT523" s="24"/>
      <c r="FU523" s="24"/>
    </row>
    <row r="524" spans="1:177" s="16" customFormat="1" ht="18.75">
      <c r="A524" s="68">
        <f t="shared" si="176"/>
        <v>10</v>
      </c>
      <c r="B524" s="169"/>
      <c r="C524" s="168" t="s">
        <v>61</v>
      </c>
      <c r="D524" s="111" t="s">
        <v>125</v>
      </c>
      <c r="E524" s="57">
        <v>70930</v>
      </c>
      <c r="F524" s="57">
        <v>83930</v>
      </c>
      <c r="G524" s="57">
        <v>81197</v>
      </c>
      <c r="H524" s="57">
        <v>81197</v>
      </c>
      <c r="I524" s="57">
        <v>64676</v>
      </c>
      <c r="J524" s="57">
        <v>85441</v>
      </c>
      <c r="K524" s="57">
        <v>102113</v>
      </c>
      <c r="L524" s="57">
        <v>102935</v>
      </c>
      <c r="M524" s="271">
        <f>SUM(L524/K524)*100</f>
        <v>100.80499054968514</v>
      </c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  <c r="FJ524" s="24"/>
      <c r="FK524" s="24"/>
      <c r="FL524" s="24"/>
      <c r="FM524" s="24"/>
      <c r="FN524" s="24"/>
      <c r="FO524" s="24"/>
      <c r="FP524" s="24"/>
      <c r="FQ524" s="24"/>
      <c r="FR524" s="24"/>
      <c r="FS524" s="24"/>
      <c r="FT524" s="24"/>
      <c r="FU524" s="24"/>
    </row>
    <row r="525" spans="1:177" s="16" customFormat="1" ht="18.75">
      <c r="A525" s="68">
        <f t="shared" si="176"/>
        <v>11</v>
      </c>
      <c r="B525" s="169"/>
      <c r="C525" s="168" t="s">
        <v>55</v>
      </c>
      <c r="D525" s="80" t="s">
        <v>76</v>
      </c>
      <c r="E525" s="57">
        <v>89385</v>
      </c>
      <c r="F525" s="57">
        <v>130747</v>
      </c>
      <c r="G525" s="57">
        <v>79600</v>
      </c>
      <c r="H525" s="57">
        <v>79600</v>
      </c>
      <c r="I525" s="57">
        <v>67034</v>
      </c>
      <c r="J525" s="57">
        <v>112593</v>
      </c>
      <c r="K525" s="57">
        <v>112593</v>
      </c>
      <c r="L525" s="57">
        <v>112593</v>
      </c>
      <c r="M525" s="260">
        <f>SUM(L525/K525)*100</f>
        <v>100</v>
      </c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  <c r="FJ525" s="24"/>
      <c r="FK525" s="24"/>
      <c r="FL525" s="24"/>
      <c r="FM525" s="24"/>
      <c r="FN525" s="24"/>
      <c r="FO525" s="24"/>
      <c r="FP525" s="24"/>
      <c r="FQ525" s="24"/>
      <c r="FR525" s="24"/>
      <c r="FS525" s="24"/>
      <c r="FT525" s="24"/>
      <c r="FU525" s="24"/>
    </row>
    <row r="526" spans="1:177" s="16" customFormat="1" ht="18.75">
      <c r="A526" s="68">
        <f t="shared" si="176"/>
        <v>12</v>
      </c>
      <c r="B526" s="169"/>
      <c r="C526" s="168" t="s">
        <v>170</v>
      </c>
      <c r="D526" s="111" t="s">
        <v>311</v>
      </c>
      <c r="E526" s="57">
        <v>4574</v>
      </c>
      <c r="F526" s="57">
        <v>1497</v>
      </c>
      <c r="G526" s="57">
        <v>6200</v>
      </c>
      <c r="H526" s="57">
        <v>6200</v>
      </c>
      <c r="I526" s="57">
        <v>7200</v>
      </c>
      <c r="J526" s="57">
        <v>13774</v>
      </c>
      <c r="K526" s="57">
        <v>800</v>
      </c>
      <c r="L526" s="57">
        <v>800</v>
      </c>
      <c r="M526" s="260">
        <f>SUM(L526/K526)*100</f>
        <v>100</v>
      </c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  <c r="FJ526" s="24"/>
      <c r="FK526" s="24"/>
      <c r="FL526" s="24"/>
      <c r="FM526" s="24"/>
      <c r="FN526" s="24"/>
      <c r="FO526" s="24"/>
      <c r="FP526" s="24"/>
      <c r="FQ526" s="24"/>
      <c r="FR526" s="24"/>
      <c r="FS526" s="24"/>
      <c r="FT526" s="24"/>
      <c r="FU526" s="24"/>
    </row>
    <row r="527" spans="1:177" s="16" customFormat="1" ht="18.75">
      <c r="A527" s="68">
        <f t="shared" si="176"/>
        <v>13</v>
      </c>
      <c r="B527" s="169"/>
      <c r="C527" s="168" t="s">
        <v>403</v>
      </c>
      <c r="D527" s="111" t="s">
        <v>367</v>
      </c>
      <c r="E527" s="256"/>
      <c r="F527" s="57">
        <v>1415</v>
      </c>
      <c r="G527" s="57"/>
      <c r="H527" s="57"/>
      <c r="I527" s="256"/>
      <c r="J527" s="57"/>
      <c r="K527" s="57"/>
      <c r="L527" s="57"/>
      <c r="M527" s="281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  <c r="FJ527" s="24"/>
      <c r="FK527" s="24"/>
      <c r="FL527" s="24"/>
      <c r="FM527" s="24"/>
      <c r="FN527" s="24"/>
      <c r="FO527" s="24"/>
      <c r="FP527" s="24"/>
      <c r="FQ527" s="24"/>
      <c r="FR527" s="24"/>
      <c r="FS527" s="24"/>
      <c r="FT527" s="24"/>
      <c r="FU527" s="24"/>
    </row>
    <row r="528" spans="1:177" s="16" customFormat="1" ht="18.75">
      <c r="A528" s="68">
        <f t="shared" si="176"/>
        <v>14</v>
      </c>
      <c r="B528" s="169"/>
      <c r="C528" s="168" t="s">
        <v>187</v>
      </c>
      <c r="D528" s="111" t="s">
        <v>409</v>
      </c>
      <c r="E528" s="57"/>
      <c r="F528" s="57"/>
      <c r="G528" s="57"/>
      <c r="H528" s="57"/>
      <c r="I528" s="57"/>
      <c r="J528" s="57"/>
      <c r="K528" s="57"/>
      <c r="L528" s="57"/>
      <c r="M528" s="281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  <c r="FJ528" s="24"/>
      <c r="FK528" s="24"/>
      <c r="FL528" s="24"/>
      <c r="FM528" s="24"/>
      <c r="FN528" s="24"/>
      <c r="FO528" s="24"/>
      <c r="FP528" s="24"/>
      <c r="FQ528" s="24"/>
      <c r="FR528" s="24"/>
      <c r="FS528" s="24"/>
      <c r="FT528" s="24"/>
      <c r="FU528" s="24"/>
    </row>
    <row r="529" spans="1:177" s="16" customFormat="1" ht="18.75">
      <c r="A529" s="68">
        <f t="shared" si="176"/>
        <v>15</v>
      </c>
      <c r="B529" s="169"/>
      <c r="C529" s="168"/>
      <c r="D529" s="111"/>
      <c r="E529" s="57"/>
      <c r="F529" s="57"/>
      <c r="G529" s="57"/>
      <c r="H529" s="57"/>
      <c r="I529" s="57"/>
      <c r="J529" s="57"/>
      <c r="K529" s="57"/>
      <c r="L529" s="57"/>
      <c r="M529" s="281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</row>
    <row r="530" spans="1:177" ht="18.75">
      <c r="A530" s="68">
        <f t="shared" si="176"/>
        <v>16</v>
      </c>
      <c r="B530" s="169"/>
      <c r="C530" s="110" t="s">
        <v>136</v>
      </c>
      <c r="D530" s="111" t="s">
        <v>204</v>
      </c>
      <c r="E530" s="36">
        <f aca="true" t="shared" si="183" ref="E530:L530">SUM(E531:E535)</f>
        <v>573808</v>
      </c>
      <c r="F530" s="36">
        <f t="shared" si="183"/>
        <v>689890</v>
      </c>
      <c r="G530" s="36">
        <f t="shared" si="183"/>
        <v>661747</v>
      </c>
      <c r="H530" s="36">
        <f t="shared" si="183"/>
        <v>661747</v>
      </c>
      <c r="I530" s="36">
        <f t="shared" si="183"/>
        <v>451000</v>
      </c>
      <c r="J530" s="36">
        <f t="shared" si="183"/>
        <v>649690</v>
      </c>
      <c r="K530" s="36">
        <f t="shared" si="183"/>
        <v>703325</v>
      </c>
      <c r="L530" s="36">
        <f t="shared" si="183"/>
        <v>704088</v>
      </c>
      <c r="M530" s="260">
        <f>SUM(L530/K530)*100</f>
        <v>100.10848469768598</v>
      </c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  <c r="FJ530" s="24"/>
      <c r="FK530" s="24"/>
      <c r="FL530" s="24"/>
      <c r="FM530" s="24"/>
      <c r="FN530" s="24"/>
      <c r="FO530" s="24"/>
      <c r="FP530" s="24"/>
      <c r="FQ530" s="24"/>
      <c r="FR530" s="24"/>
      <c r="FS530" s="24"/>
      <c r="FT530" s="24"/>
      <c r="FU530" s="24"/>
    </row>
    <row r="531" spans="1:177" ht="18.75">
      <c r="A531" s="68">
        <f t="shared" si="176"/>
        <v>17</v>
      </c>
      <c r="B531" s="169"/>
      <c r="C531" s="168" t="s">
        <v>60</v>
      </c>
      <c r="D531" s="80" t="s">
        <v>134</v>
      </c>
      <c r="E531" s="36">
        <v>318180</v>
      </c>
      <c r="F531" s="36">
        <v>360907</v>
      </c>
      <c r="G531" s="36">
        <v>339760</v>
      </c>
      <c r="H531" s="36">
        <v>339760</v>
      </c>
      <c r="I531" s="36">
        <v>272899</v>
      </c>
      <c r="J531" s="36">
        <v>323706</v>
      </c>
      <c r="K531" s="36">
        <v>371922</v>
      </c>
      <c r="L531" s="36">
        <v>374372</v>
      </c>
      <c r="M531" s="271">
        <f>SUM(L531/K531)*100</f>
        <v>100.65874027349821</v>
      </c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  <c r="FJ531" s="24"/>
      <c r="FK531" s="24"/>
      <c r="FL531" s="24"/>
      <c r="FM531" s="24"/>
      <c r="FN531" s="24"/>
      <c r="FO531" s="24"/>
      <c r="FP531" s="24"/>
      <c r="FQ531" s="24"/>
      <c r="FR531" s="24"/>
      <c r="FS531" s="24"/>
      <c r="FT531" s="24"/>
      <c r="FU531" s="24"/>
    </row>
    <row r="532" spans="1:177" ht="18.75">
      <c r="A532" s="68">
        <f t="shared" si="176"/>
        <v>18</v>
      </c>
      <c r="B532" s="169"/>
      <c r="C532" s="168" t="s">
        <v>61</v>
      </c>
      <c r="D532" s="111" t="s">
        <v>125</v>
      </c>
      <c r="E532" s="36">
        <v>113473</v>
      </c>
      <c r="F532" s="36">
        <v>125147</v>
      </c>
      <c r="G532" s="36">
        <v>118746</v>
      </c>
      <c r="H532" s="36">
        <v>118746</v>
      </c>
      <c r="I532" s="36">
        <v>96147</v>
      </c>
      <c r="J532" s="36">
        <v>113545</v>
      </c>
      <c r="K532" s="36">
        <v>135387</v>
      </c>
      <c r="L532" s="36">
        <v>136443</v>
      </c>
      <c r="M532" s="271">
        <f>SUM(L532/K532)*100</f>
        <v>100.77998626160563</v>
      </c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  <c r="FJ532" s="24"/>
      <c r="FK532" s="24"/>
      <c r="FL532" s="24"/>
      <c r="FM532" s="24"/>
      <c r="FN532" s="24"/>
      <c r="FO532" s="24"/>
      <c r="FP532" s="24"/>
      <c r="FQ532" s="24"/>
      <c r="FR532" s="24"/>
      <c r="FS532" s="24"/>
      <c r="FT532" s="24"/>
      <c r="FU532" s="24"/>
    </row>
    <row r="533" spans="1:177" ht="18.75">
      <c r="A533" s="68">
        <f t="shared" si="176"/>
        <v>19</v>
      </c>
      <c r="B533" s="169"/>
      <c r="C533" s="168" t="s">
        <v>55</v>
      </c>
      <c r="D533" s="80" t="s">
        <v>76</v>
      </c>
      <c r="E533" s="36">
        <v>138560</v>
      </c>
      <c r="F533" s="36">
        <v>201422</v>
      </c>
      <c r="G533" s="36">
        <v>200000</v>
      </c>
      <c r="H533" s="36">
        <v>200000</v>
      </c>
      <c r="I533" s="36">
        <v>79554</v>
      </c>
      <c r="J533" s="36">
        <v>192139</v>
      </c>
      <c r="K533" s="36">
        <v>192139</v>
      </c>
      <c r="L533" s="36">
        <v>192139</v>
      </c>
      <c r="M533" s="260">
        <f>SUM(L533/K533)*100</f>
        <v>100</v>
      </c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  <c r="FJ533" s="24"/>
      <c r="FK533" s="24"/>
      <c r="FL533" s="24"/>
      <c r="FM533" s="24"/>
      <c r="FN533" s="24"/>
      <c r="FO533" s="24"/>
      <c r="FP533" s="24"/>
      <c r="FQ533" s="24"/>
      <c r="FR533" s="24"/>
      <c r="FS533" s="24"/>
      <c r="FT533" s="24"/>
      <c r="FU533" s="24"/>
    </row>
    <row r="534" spans="1:177" ht="18.75">
      <c r="A534" s="68">
        <f t="shared" si="176"/>
        <v>20</v>
      </c>
      <c r="B534" s="169"/>
      <c r="C534" s="168" t="s">
        <v>170</v>
      </c>
      <c r="D534" s="111" t="s">
        <v>311</v>
      </c>
      <c r="E534" s="36">
        <v>2174</v>
      </c>
      <c r="F534" s="36">
        <v>1214</v>
      </c>
      <c r="G534" s="36">
        <v>3241</v>
      </c>
      <c r="H534" s="36">
        <v>3241</v>
      </c>
      <c r="I534" s="36">
        <v>2400</v>
      </c>
      <c r="J534" s="36">
        <v>20300</v>
      </c>
      <c r="K534" s="36">
        <v>3877</v>
      </c>
      <c r="L534" s="36">
        <v>1134</v>
      </c>
      <c r="M534" s="260">
        <f>SUM(L534/K534)*100</f>
        <v>29.249419654371938</v>
      </c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  <c r="FJ534" s="24"/>
      <c r="FK534" s="24"/>
      <c r="FL534" s="24"/>
      <c r="FM534" s="24"/>
      <c r="FN534" s="24"/>
      <c r="FO534" s="24"/>
      <c r="FP534" s="24"/>
      <c r="FQ534" s="24"/>
      <c r="FR534" s="24"/>
      <c r="FS534" s="24"/>
      <c r="FT534" s="24"/>
      <c r="FU534" s="24"/>
    </row>
    <row r="535" spans="1:177" ht="18.75">
      <c r="A535" s="68">
        <f t="shared" si="176"/>
        <v>21</v>
      </c>
      <c r="B535" s="169"/>
      <c r="C535" s="110" t="s">
        <v>187</v>
      </c>
      <c r="D535" s="111" t="s">
        <v>78</v>
      </c>
      <c r="E535" s="36">
        <v>1421</v>
      </c>
      <c r="F535" s="36">
        <v>1200</v>
      </c>
      <c r="G535" s="36"/>
      <c r="H535" s="36"/>
      <c r="I535" s="36">
        <v>0</v>
      </c>
      <c r="J535" s="36"/>
      <c r="K535" s="36">
        <v>0</v>
      </c>
      <c r="L535" s="36"/>
      <c r="M535" s="279">
        <v>0</v>
      </c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  <c r="FJ535" s="24"/>
      <c r="FK535" s="24"/>
      <c r="FL535" s="24"/>
      <c r="FM535" s="24"/>
      <c r="FN535" s="24"/>
      <c r="FO535" s="24"/>
      <c r="FP535" s="24"/>
      <c r="FQ535" s="24"/>
      <c r="FR535" s="24"/>
      <c r="FS535" s="24"/>
      <c r="FT535" s="24"/>
      <c r="FU535" s="24"/>
    </row>
    <row r="536" spans="1:177" ht="18.75">
      <c r="A536" s="68">
        <f t="shared" si="176"/>
        <v>22</v>
      </c>
      <c r="B536" s="169"/>
      <c r="C536" s="110"/>
      <c r="D536" s="111"/>
      <c r="E536" s="36"/>
      <c r="F536" s="36"/>
      <c r="G536" s="36"/>
      <c r="H536" s="36"/>
      <c r="I536" s="36"/>
      <c r="J536" s="36"/>
      <c r="K536" s="36"/>
      <c r="L536" s="36"/>
      <c r="M536" s="279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  <c r="FJ536" s="24"/>
      <c r="FK536" s="24"/>
      <c r="FL536" s="24"/>
      <c r="FM536" s="24"/>
      <c r="FN536" s="24"/>
      <c r="FO536" s="24"/>
      <c r="FP536" s="24"/>
      <c r="FQ536" s="24"/>
      <c r="FR536" s="24"/>
      <c r="FS536" s="24"/>
      <c r="FT536" s="24"/>
      <c r="FU536" s="24"/>
    </row>
    <row r="537" spans="1:177" ht="18.75">
      <c r="A537" s="68">
        <f t="shared" si="176"/>
        <v>23</v>
      </c>
      <c r="B537" s="169"/>
      <c r="C537" s="110" t="s">
        <v>158</v>
      </c>
      <c r="D537" s="111" t="s">
        <v>205</v>
      </c>
      <c r="E537" s="36">
        <f aca="true" t="shared" si="184" ref="E537:L537">SUM(E538:E541)</f>
        <v>100038</v>
      </c>
      <c r="F537" s="36">
        <f t="shared" si="184"/>
        <v>98694</v>
      </c>
      <c r="G537" s="36">
        <f t="shared" si="184"/>
        <v>95569</v>
      </c>
      <c r="H537" s="36">
        <f t="shared" si="184"/>
        <v>95569</v>
      </c>
      <c r="I537" s="36">
        <f t="shared" si="184"/>
        <v>87468</v>
      </c>
      <c r="J537" s="36">
        <f t="shared" si="184"/>
        <v>84204</v>
      </c>
      <c r="K537" s="36">
        <f t="shared" si="184"/>
        <v>115350</v>
      </c>
      <c r="L537" s="36">
        <f t="shared" si="184"/>
        <v>114136</v>
      </c>
      <c r="M537" s="260">
        <f>SUM(L537/K537)*100</f>
        <v>98.94755093194625</v>
      </c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  <c r="FJ537" s="24"/>
      <c r="FK537" s="24"/>
      <c r="FL537" s="24"/>
      <c r="FM537" s="24"/>
      <c r="FN537" s="24"/>
      <c r="FO537" s="24"/>
      <c r="FP537" s="24"/>
      <c r="FQ537" s="24"/>
      <c r="FR537" s="24"/>
      <c r="FS537" s="24"/>
      <c r="FT537" s="24"/>
      <c r="FU537" s="24"/>
    </row>
    <row r="538" spans="1:177" ht="18.75">
      <c r="A538" s="68">
        <f t="shared" si="176"/>
        <v>24</v>
      </c>
      <c r="B538" s="169"/>
      <c r="C538" s="110" t="s">
        <v>60</v>
      </c>
      <c r="D538" s="111" t="s">
        <v>134</v>
      </c>
      <c r="E538" s="36">
        <v>52706</v>
      </c>
      <c r="F538" s="36">
        <v>49573</v>
      </c>
      <c r="G538" s="36">
        <v>50036</v>
      </c>
      <c r="H538" s="36">
        <v>50036</v>
      </c>
      <c r="I538" s="36">
        <v>44114</v>
      </c>
      <c r="J538" s="36">
        <v>37055</v>
      </c>
      <c r="K538" s="36">
        <v>57630</v>
      </c>
      <c r="L538" s="36">
        <v>58220</v>
      </c>
      <c r="M538" s="271">
        <f>SUM(L538/K538)*100</f>
        <v>101.02377234079472</v>
      </c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</row>
    <row r="539" spans="1:177" ht="18.75">
      <c r="A539" s="68">
        <f t="shared" si="176"/>
        <v>25</v>
      </c>
      <c r="B539" s="39"/>
      <c r="C539" s="110" t="s">
        <v>61</v>
      </c>
      <c r="D539" s="111" t="s">
        <v>125</v>
      </c>
      <c r="E539" s="36">
        <v>19462</v>
      </c>
      <c r="F539" s="36">
        <v>17405</v>
      </c>
      <c r="G539" s="36">
        <v>17733</v>
      </c>
      <c r="H539" s="36">
        <v>17733</v>
      </c>
      <c r="I539" s="36">
        <v>19998</v>
      </c>
      <c r="J539" s="36">
        <v>12801</v>
      </c>
      <c r="K539" s="36">
        <v>20562</v>
      </c>
      <c r="L539" s="36">
        <v>20768</v>
      </c>
      <c r="M539" s="271">
        <f>SUM(L539/K539)*100</f>
        <v>101.00184806925397</v>
      </c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  <c r="FJ539" s="24"/>
      <c r="FK539" s="24"/>
      <c r="FL539" s="24"/>
      <c r="FM539" s="24"/>
      <c r="FN539" s="24"/>
      <c r="FO539" s="24"/>
      <c r="FP539" s="24"/>
      <c r="FQ539" s="24"/>
      <c r="FR539" s="24"/>
      <c r="FS539" s="24"/>
      <c r="FT539" s="24"/>
      <c r="FU539" s="24"/>
    </row>
    <row r="540" spans="1:177" ht="18.75">
      <c r="A540" s="68">
        <f t="shared" si="176"/>
        <v>26</v>
      </c>
      <c r="B540" s="39"/>
      <c r="C540" s="110" t="s">
        <v>55</v>
      </c>
      <c r="D540" s="111" t="s">
        <v>76</v>
      </c>
      <c r="E540" s="36">
        <v>20877</v>
      </c>
      <c r="F540" s="36">
        <v>31515</v>
      </c>
      <c r="G540" s="36">
        <v>27560</v>
      </c>
      <c r="H540" s="36">
        <v>27560</v>
      </c>
      <c r="I540" s="36">
        <v>17224</v>
      </c>
      <c r="J540" s="36">
        <v>34108</v>
      </c>
      <c r="K540" s="36">
        <v>36918</v>
      </c>
      <c r="L540" s="36">
        <v>34908</v>
      </c>
      <c r="M540" s="271">
        <f>SUM(L540/K540)*100</f>
        <v>94.55550138143994</v>
      </c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  <c r="FJ540" s="24"/>
      <c r="FK540" s="24"/>
      <c r="FL540" s="24"/>
      <c r="FM540" s="24"/>
      <c r="FN540" s="24"/>
      <c r="FO540" s="24"/>
      <c r="FP540" s="24"/>
      <c r="FQ540" s="24"/>
      <c r="FR540" s="24"/>
      <c r="FS540" s="24"/>
      <c r="FT540" s="24"/>
      <c r="FU540" s="24"/>
    </row>
    <row r="541" spans="1:177" ht="18.75">
      <c r="A541" s="68">
        <f t="shared" si="176"/>
        <v>27</v>
      </c>
      <c r="B541" s="39"/>
      <c r="C541" s="110" t="s">
        <v>170</v>
      </c>
      <c r="D541" s="111" t="s">
        <v>311</v>
      </c>
      <c r="E541" s="36">
        <v>6993</v>
      </c>
      <c r="F541" s="36">
        <v>201</v>
      </c>
      <c r="G541" s="36">
        <v>240</v>
      </c>
      <c r="H541" s="36">
        <v>240</v>
      </c>
      <c r="I541" s="36">
        <v>6132</v>
      </c>
      <c r="J541" s="36">
        <v>240</v>
      </c>
      <c r="K541" s="36">
        <v>240</v>
      </c>
      <c r="L541" s="36">
        <v>240</v>
      </c>
      <c r="M541" s="279"/>
      <c r="N541" s="241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  <c r="FJ541" s="24"/>
      <c r="FK541" s="24"/>
      <c r="FL541" s="24"/>
      <c r="FM541" s="24"/>
      <c r="FN541" s="24"/>
      <c r="FO541" s="24"/>
      <c r="FP541" s="24"/>
      <c r="FQ541" s="24"/>
      <c r="FR541" s="24"/>
      <c r="FS541" s="24"/>
      <c r="FT541" s="24"/>
      <c r="FU541" s="24"/>
    </row>
    <row r="542" spans="1:177" ht="18.75">
      <c r="A542" s="68">
        <f t="shared" si="176"/>
        <v>28</v>
      </c>
      <c r="B542" s="39"/>
      <c r="C542" s="110"/>
      <c r="D542" s="111"/>
      <c r="E542" s="36"/>
      <c r="F542" s="36"/>
      <c r="G542" s="36"/>
      <c r="H542" s="36"/>
      <c r="I542" s="36"/>
      <c r="J542" s="36"/>
      <c r="K542" s="36"/>
      <c r="L542" s="36"/>
      <c r="M542" s="279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  <c r="FJ542" s="24"/>
      <c r="FK542" s="24"/>
      <c r="FL542" s="24"/>
      <c r="FM542" s="24"/>
      <c r="FN542" s="24"/>
      <c r="FO542" s="24"/>
      <c r="FP542" s="24"/>
      <c r="FQ542" s="24"/>
      <c r="FR542" s="24"/>
      <c r="FS542" s="24"/>
      <c r="FT542" s="24"/>
      <c r="FU542" s="24"/>
    </row>
    <row r="543" spans="1:177" ht="18.75">
      <c r="A543" s="68">
        <f t="shared" si="176"/>
        <v>29</v>
      </c>
      <c r="B543" s="116" t="s">
        <v>58</v>
      </c>
      <c r="C543" s="117" t="s">
        <v>298</v>
      </c>
      <c r="D543" s="139"/>
      <c r="E543" s="116">
        <f>SUM(E544+E545)</f>
        <v>1703415</v>
      </c>
      <c r="F543" s="116">
        <f aca="true" t="shared" si="185" ref="F543:L543">SUM(F544+F545)</f>
        <v>1831709</v>
      </c>
      <c r="G543" s="116">
        <f>SUM(G544+G545)</f>
        <v>1651557</v>
      </c>
      <c r="H543" s="116">
        <f>SUM(H544+H545)</f>
        <v>1651557</v>
      </c>
      <c r="I543" s="116">
        <f t="shared" si="185"/>
        <v>1662138</v>
      </c>
      <c r="J543" s="116">
        <f t="shared" si="185"/>
        <v>1870255</v>
      </c>
      <c r="K543" s="116">
        <f t="shared" si="185"/>
        <v>1941711</v>
      </c>
      <c r="L543" s="116">
        <f t="shared" si="185"/>
        <v>2042119</v>
      </c>
      <c r="M543" s="269">
        <f>SUM(L543/K543*100)</f>
        <v>105.17110939784551</v>
      </c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  <c r="FJ543" s="24"/>
      <c r="FK543" s="24"/>
      <c r="FL543" s="24"/>
      <c r="FM543" s="24"/>
      <c r="FN543" s="24"/>
      <c r="FO543" s="24"/>
      <c r="FP543" s="24"/>
      <c r="FQ543" s="24"/>
      <c r="FR543" s="24"/>
      <c r="FS543" s="24"/>
      <c r="FT543" s="24"/>
      <c r="FU543" s="24"/>
    </row>
    <row r="544" spans="1:177" s="16" customFormat="1" ht="18.75">
      <c r="A544" s="68">
        <f t="shared" si="176"/>
        <v>30</v>
      </c>
      <c r="B544" s="39"/>
      <c r="C544" s="100" t="s">
        <v>35</v>
      </c>
      <c r="D544" s="73"/>
      <c r="E544" s="72">
        <f>SUM(E546+E556-E552)</f>
        <v>1703415</v>
      </c>
      <c r="F544" s="72">
        <f aca="true" t="shared" si="186" ref="F544:L544">SUM(F546+F556-F552)</f>
        <v>1802449</v>
      </c>
      <c r="G544" s="72">
        <f>SUM(G546+G556-G552)</f>
        <v>1651557</v>
      </c>
      <c r="H544" s="72">
        <f>SUM(H546+H556-H552)</f>
        <v>1651557</v>
      </c>
      <c r="I544" s="72">
        <f t="shared" si="186"/>
        <v>1662138</v>
      </c>
      <c r="J544" s="72">
        <f t="shared" si="186"/>
        <v>1870255</v>
      </c>
      <c r="K544" s="72">
        <f t="shared" si="186"/>
        <v>1941711</v>
      </c>
      <c r="L544" s="72">
        <f t="shared" si="186"/>
        <v>2042119</v>
      </c>
      <c r="M544" s="266">
        <f>SUM(L544/K544*100)</f>
        <v>105.17110939784551</v>
      </c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</row>
    <row r="545" spans="1:177" s="16" customFormat="1" ht="18.75">
      <c r="A545" s="68">
        <f t="shared" si="176"/>
        <v>31</v>
      </c>
      <c r="B545" s="39"/>
      <c r="C545" s="100" t="s">
        <v>78</v>
      </c>
      <c r="D545" s="73"/>
      <c r="E545" s="72">
        <f>SUM(E552)</f>
        <v>0</v>
      </c>
      <c r="F545" s="72">
        <f aca="true" t="shared" si="187" ref="F545:L545">SUM(F552)</f>
        <v>29260</v>
      </c>
      <c r="G545" s="72">
        <f>SUM(G552)</f>
        <v>0</v>
      </c>
      <c r="H545" s="72">
        <f>SUM(H552)</f>
        <v>0</v>
      </c>
      <c r="I545" s="72">
        <f t="shared" si="187"/>
        <v>0</v>
      </c>
      <c r="J545" s="72">
        <f t="shared" si="187"/>
        <v>0</v>
      </c>
      <c r="K545" s="72">
        <f t="shared" si="187"/>
        <v>0</v>
      </c>
      <c r="L545" s="72">
        <f t="shared" si="187"/>
        <v>0</v>
      </c>
      <c r="M545" s="266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  <c r="FJ545" s="24"/>
      <c r="FK545" s="24"/>
      <c r="FL545" s="24"/>
      <c r="FM545" s="24"/>
      <c r="FN545" s="24"/>
      <c r="FO545" s="24"/>
      <c r="FP545" s="24"/>
      <c r="FQ545" s="24"/>
      <c r="FR545" s="24"/>
      <c r="FS545" s="24"/>
      <c r="FT545" s="24"/>
      <c r="FU545" s="24"/>
    </row>
    <row r="546" spans="1:177" ht="18.75">
      <c r="A546" s="68">
        <f t="shared" si="176"/>
        <v>32</v>
      </c>
      <c r="B546" s="39"/>
      <c r="C546" s="110" t="s">
        <v>32</v>
      </c>
      <c r="D546" s="111" t="s">
        <v>299</v>
      </c>
      <c r="E546" s="36">
        <f>SUM(E547:E552)</f>
        <v>1131450</v>
      </c>
      <c r="F546" s="36">
        <f aca="true" t="shared" si="188" ref="F546:L546">SUM(F547:F552)</f>
        <v>1151039</v>
      </c>
      <c r="G546" s="36">
        <f>SUM(G547:G552)</f>
        <v>966595</v>
      </c>
      <c r="H546" s="36">
        <f>SUM(H547:H552)</f>
        <v>966595</v>
      </c>
      <c r="I546" s="36">
        <f t="shared" si="188"/>
        <v>1057657</v>
      </c>
      <c r="J546" s="36">
        <f t="shared" si="188"/>
        <v>1136883</v>
      </c>
      <c r="K546" s="36">
        <f t="shared" si="188"/>
        <v>1206010</v>
      </c>
      <c r="L546" s="36">
        <f t="shared" si="188"/>
        <v>1299652</v>
      </c>
      <c r="M546" s="260">
        <f>SUM(L546/K546)*100</f>
        <v>107.7646122337294</v>
      </c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  <c r="FJ546" s="24"/>
      <c r="FK546" s="24"/>
      <c r="FL546" s="24"/>
      <c r="FM546" s="24"/>
      <c r="FN546" s="24"/>
      <c r="FO546" s="24"/>
      <c r="FP546" s="24"/>
      <c r="FQ546" s="24"/>
      <c r="FR546" s="24"/>
      <c r="FS546" s="24"/>
      <c r="FT546" s="24"/>
      <c r="FU546" s="24"/>
    </row>
    <row r="547" spans="1:177" ht="18.75">
      <c r="A547" s="68">
        <f t="shared" si="176"/>
        <v>33</v>
      </c>
      <c r="B547" s="39"/>
      <c r="C547" s="168" t="s">
        <v>60</v>
      </c>
      <c r="D547" s="80" t="s">
        <v>134</v>
      </c>
      <c r="E547" s="36">
        <v>721295</v>
      </c>
      <c r="F547" s="36">
        <v>698813</v>
      </c>
      <c r="G547" s="36">
        <v>573112</v>
      </c>
      <c r="H547" s="36">
        <v>573112</v>
      </c>
      <c r="I547" s="36">
        <v>681195</v>
      </c>
      <c r="J547" s="36">
        <v>672995</v>
      </c>
      <c r="K547" s="36">
        <v>736053</v>
      </c>
      <c r="L547" s="36">
        <v>805416</v>
      </c>
      <c r="M547" s="260">
        <f>SUM(L547/K547)*100</f>
        <v>109.4236420475156</v>
      </c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  <c r="FJ547" s="24"/>
      <c r="FK547" s="24"/>
      <c r="FL547" s="24"/>
      <c r="FM547" s="24"/>
      <c r="FN547" s="24"/>
      <c r="FO547" s="24"/>
      <c r="FP547" s="24"/>
      <c r="FQ547" s="24"/>
      <c r="FR547" s="24"/>
      <c r="FS547" s="24"/>
      <c r="FT547" s="24"/>
      <c r="FU547" s="24"/>
    </row>
    <row r="548" spans="1:177" ht="18.75">
      <c r="A548" s="68">
        <f t="shared" si="176"/>
        <v>34</v>
      </c>
      <c r="B548" s="39"/>
      <c r="C548" s="168" t="s">
        <v>61</v>
      </c>
      <c r="D548" s="111" t="s">
        <v>125</v>
      </c>
      <c r="E548" s="36">
        <v>257376</v>
      </c>
      <c r="F548" s="36">
        <v>251081</v>
      </c>
      <c r="G548" s="36">
        <v>201056</v>
      </c>
      <c r="H548" s="36">
        <v>201056</v>
      </c>
      <c r="I548" s="36">
        <v>238422</v>
      </c>
      <c r="J548" s="36">
        <v>235550</v>
      </c>
      <c r="K548" s="36">
        <v>257619</v>
      </c>
      <c r="L548" s="36">
        <v>281895</v>
      </c>
      <c r="M548" s="260">
        <f>SUM(L548/K548)*100</f>
        <v>109.42321800798854</v>
      </c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  <c r="FJ548" s="24"/>
      <c r="FK548" s="24"/>
      <c r="FL548" s="24"/>
      <c r="FM548" s="24"/>
      <c r="FN548" s="24"/>
      <c r="FO548" s="24"/>
      <c r="FP548" s="24"/>
      <c r="FQ548" s="24"/>
      <c r="FR548" s="24"/>
      <c r="FS548" s="24"/>
      <c r="FT548" s="24"/>
      <c r="FU548" s="24"/>
    </row>
    <row r="549" spans="1:177" ht="18.75">
      <c r="A549" s="68">
        <f t="shared" si="176"/>
        <v>35</v>
      </c>
      <c r="B549" s="39"/>
      <c r="C549" s="168" t="s">
        <v>55</v>
      </c>
      <c r="D549" s="80" t="s">
        <v>76</v>
      </c>
      <c r="E549" s="36">
        <v>142306</v>
      </c>
      <c r="F549" s="36">
        <v>163771</v>
      </c>
      <c r="G549" s="36">
        <v>181127</v>
      </c>
      <c r="H549" s="36">
        <v>181127</v>
      </c>
      <c r="I549" s="36">
        <v>127050</v>
      </c>
      <c r="J549" s="36">
        <v>205538</v>
      </c>
      <c r="K549" s="36">
        <v>205538</v>
      </c>
      <c r="L549" s="36">
        <v>205541</v>
      </c>
      <c r="M549" s="260">
        <f>SUM(L549/K549)*100</f>
        <v>100.00145958411584</v>
      </c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  <c r="FJ549" s="24"/>
      <c r="FK549" s="24"/>
      <c r="FL549" s="24"/>
      <c r="FM549" s="24"/>
      <c r="FN549" s="24"/>
      <c r="FO549" s="24"/>
      <c r="FP549" s="24"/>
      <c r="FQ549" s="24"/>
      <c r="FR549" s="24"/>
      <c r="FS549" s="24"/>
      <c r="FT549" s="24"/>
      <c r="FU549" s="24"/>
    </row>
    <row r="550" spans="1:177" ht="18.75">
      <c r="A550" s="68">
        <f t="shared" si="176"/>
        <v>36</v>
      </c>
      <c r="B550" s="39"/>
      <c r="C550" s="168" t="s">
        <v>170</v>
      </c>
      <c r="D550" s="111" t="s">
        <v>311</v>
      </c>
      <c r="E550" s="36">
        <v>10473</v>
      </c>
      <c r="F550" s="36">
        <v>8114</v>
      </c>
      <c r="G550" s="36">
        <v>11300</v>
      </c>
      <c r="H550" s="36">
        <v>11300</v>
      </c>
      <c r="I550" s="36">
        <v>10990</v>
      </c>
      <c r="J550" s="36">
        <v>22800</v>
      </c>
      <c r="K550" s="36">
        <v>6800</v>
      </c>
      <c r="L550" s="36">
        <v>6800</v>
      </c>
      <c r="M550" s="260">
        <f>SUM(L550/K550)*100</f>
        <v>100</v>
      </c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  <c r="FJ550" s="24"/>
      <c r="FK550" s="24"/>
      <c r="FL550" s="24"/>
      <c r="FM550" s="24"/>
      <c r="FN550" s="24"/>
      <c r="FO550" s="24"/>
      <c r="FP550" s="24"/>
      <c r="FQ550" s="24"/>
      <c r="FR550" s="24"/>
      <c r="FS550" s="24"/>
      <c r="FT550" s="24"/>
      <c r="FU550" s="24"/>
    </row>
    <row r="551" spans="1:177" ht="18.75">
      <c r="A551" s="68">
        <f t="shared" si="176"/>
        <v>37</v>
      </c>
      <c r="B551" s="39"/>
      <c r="C551" s="168" t="s">
        <v>403</v>
      </c>
      <c r="D551" s="111" t="s">
        <v>410</v>
      </c>
      <c r="E551" s="36"/>
      <c r="F551" s="36"/>
      <c r="G551" s="36"/>
      <c r="H551" s="36"/>
      <c r="I551" s="36"/>
      <c r="J551" s="36"/>
      <c r="K551" s="36"/>
      <c r="L551" s="36"/>
      <c r="M551" s="260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  <c r="FJ551" s="24"/>
      <c r="FK551" s="24"/>
      <c r="FL551" s="24"/>
      <c r="FM551" s="24"/>
      <c r="FN551" s="24"/>
      <c r="FO551" s="24"/>
      <c r="FP551" s="24"/>
      <c r="FQ551" s="24"/>
      <c r="FR551" s="24"/>
      <c r="FS551" s="24"/>
      <c r="FT551" s="24"/>
      <c r="FU551" s="24"/>
    </row>
    <row r="552" spans="1:177" ht="19.5" thickBot="1">
      <c r="A552" s="68">
        <f t="shared" si="176"/>
        <v>38</v>
      </c>
      <c r="B552" s="157"/>
      <c r="C552" s="171" t="s">
        <v>56</v>
      </c>
      <c r="D552" s="160" t="s">
        <v>510</v>
      </c>
      <c r="E552" s="161"/>
      <c r="F552" s="161">
        <v>29260</v>
      </c>
      <c r="G552" s="161"/>
      <c r="H552" s="161"/>
      <c r="I552" s="161"/>
      <c r="J552" s="161"/>
      <c r="K552" s="161"/>
      <c r="L552" s="161"/>
      <c r="M552" s="282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  <c r="FJ552" s="24"/>
      <c r="FK552" s="24"/>
      <c r="FL552" s="24"/>
      <c r="FM552" s="24"/>
      <c r="FN552" s="24"/>
      <c r="FO552" s="24"/>
      <c r="FP552" s="24"/>
      <c r="FQ552" s="24"/>
      <c r="FR552" s="24"/>
      <c r="FS552" s="24"/>
      <c r="FT552" s="24"/>
      <c r="FU552" s="24"/>
    </row>
    <row r="553" spans="1:177" ht="19.5" thickBot="1">
      <c r="A553" s="50"/>
      <c r="B553" s="115" t="s">
        <v>28</v>
      </c>
      <c r="C553" s="51" t="s">
        <v>16</v>
      </c>
      <c r="D553" s="119"/>
      <c r="E553" s="300" t="s">
        <v>399</v>
      </c>
      <c r="F553" s="384" t="s">
        <v>402</v>
      </c>
      <c r="G553" s="384" t="s">
        <v>491</v>
      </c>
      <c r="H553" s="384" t="s">
        <v>491</v>
      </c>
      <c r="I553" s="335"/>
      <c r="J553" s="386" t="s">
        <v>492</v>
      </c>
      <c r="K553" s="384" t="s">
        <v>493</v>
      </c>
      <c r="L553" s="384" t="s">
        <v>503</v>
      </c>
      <c r="M553" s="385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  <c r="FJ553" s="24"/>
      <c r="FK553" s="24"/>
      <c r="FL553" s="24"/>
      <c r="FM553" s="24"/>
      <c r="FN553" s="24"/>
      <c r="FO553" s="24"/>
      <c r="FP553" s="24"/>
      <c r="FQ553" s="24"/>
      <c r="FR553" s="24"/>
      <c r="FS553" s="24"/>
      <c r="FT553" s="24"/>
      <c r="FU553" s="24"/>
    </row>
    <row r="554" spans="1:177" ht="18" customHeight="1">
      <c r="A554" s="52"/>
      <c r="B554" s="53" t="s">
        <v>29</v>
      </c>
      <c r="C554" s="54" t="s">
        <v>15</v>
      </c>
      <c r="D554" s="224" t="s">
        <v>17</v>
      </c>
      <c r="E554" s="55" t="s">
        <v>20</v>
      </c>
      <c r="F554" s="416" t="s">
        <v>478</v>
      </c>
      <c r="G554" s="416" t="s">
        <v>22</v>
      </c>
      <c r="H554" s="416" t="s">
        <v>490</v>
      </c>
      <c r="I554" s="422" t="s">
        <v>387</v>
      </c>
      <c r="J554" s="429" t="s">
        <v>22</v>
      </c>
      <c r="K554" s="416" t="s">
        <v>494</v>
      </c>
      <c r="L554" s="416" t="s">
        <v>22</v>
      </c>
      <c r="M554" s="420" t="s">
        <v>368</v>
      </c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  <c r="FJ554" s="24"/>
      <c r="FK554" s="24"/>
      <c r="FL554" s="24"/>
      <c r="FM554" s="24"/>
      <c r="FN554" s="24"/>
      <c r="FO554" s="24"/>
      <c r="FP554" s="24"/>
      <c r="FQ554" s="24"/>
      <c r="FR554" s="24"/>
      <c r="FS554" s="24"/>
      <c r="FT554" s="24"/>
      <c r="FU554" s="24"/>
    </row>
    <row r="555" spans="1:177" ht="19.5" thickBot="1">
      <c r="A555" s="52"/>
      <c r="B555" s="53"/>
      <c r="C555" s="53" t="s">
        <v>14</v>
      </c>
      <c r="D555" s="120"/>
      <c r="E555" s="55" t="s">
        <v>19</v>
      </c>
      <c r="F555" s="417"/>
      <c r="G555" s="417"/>
      <c r="H555" s="417"/>
      <c r="I555" s="423"/>
      <c r="J555" s="430"/>
      <c r="K555" s="417"/>
      <c r="L555" s="417"/>
      <c r="M555" s="421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  <c r="FJ555" s="24"/>
      <c r="FK555" s="24"/>
      <c r="FL555" s="24"/>
      <c r="FM555" s="24"/>
      <c r="FN555" s="24"/>
      <c r="FO555" s="24"/>
      <c r="FP555" s="24"/>
      <c r="FQ555" s="24"/>
      <c r="FR555" s="24"/>
      <c r="FS555" s="24"/>
      <c r="FT555" s="24"/>
      <c r="FU555" s="24"/>
    </row>
    <row r="556" spans="1:177" ht="18.75">
      <c r="A556" s="68">
        <f>SUM(A552+1)</f>
        <v>39</v>
      </c>
      <c r="B556" s="214"/>
      <c r="C556" s="212" t="s">
        <v>36</v>
      </c>
      <c r="D556" s="215" t="s">
        <v>300</v>
      </c>
      <c r="E556" s="190">
        <f>SUM(E557:E562)</f>
        <v>571965</v>
      </c>
      <c r="F556" s="190">
        <f aca="true" t="shared" si="189" ref="F556:L556">SUM(F557:F562)</f>
        <v>680670</v>
      </c>
      <c r="G556" s="352">
        <f>SUM(G557:G562)</f>
        <v>684962</v>
      </c>
      <c r="H556" s="352">
        <f>SUM(H557:H562)</f>
        <v>684962</v>
      </c>
      <c r="I556" s="190">
        <f t="shared" si="189"/>
        <v>604481</v>
      </c>
      <c r="J556" s="352">
        <f t="shared" si="189"/>
        <v>733372</v>
      </c>
      <c r="K556" s="352">
        <f t="shared" si="189"/>
        <v>735701</v>
      </c>
      <c r="L556" s="352">
        <f t="shared" si="189"/>
        <v>742467</v>
      </c>
      <c r="M556" s="260">
        <f>SUM(L556/K556)*100</f>
        <v>100.91966709301741</v>
      </c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  <c r="FJ556" s="24"/>
      <c r="FK556" s="24"/>
      <c r="FL556" s="24"/>
      <c r="FM556" s="24"/>
      <c r="FN556" s="24"/>
      <c r="FO556" s="24"/>
      <c r="FP556" s="24"/>
      <c r="FQ556" s="24"/>
      <c r="FR556" s="24"/>
      <c r="FS556" s="24"/>
      <c r="FT556" s="24"/>
      <c r="FU556" s="24"/>
    </row>
    <row r="557" spans="1:177" ht="18.75">
      <c r="A557" s="68">
        <f t="shared" si="176"/>
        <v>40</v>
      </c>
      <c r="B557" s="39"/>
      <c r="C557" s="168" t="s">
        <v>60</v>
      </c>
      <c r="D557" s="80" t="s">
        <v>134</v>
      </c>
      <c r="E557" s="36">
        <v>377659</v>
      </c>
      <c r="F557" s="36">
        <v>390886</v>
      </c>
      <c r="G557" s="289">
        <v>417694</v>
      </c>
      <c r="H557" s="289">
        <v>417694</v>
      </c>
      <c r="I557" s="36">
        <v>406983</v>
      </c>
      <c r="J557" s="289">
        <v>460110</v>
      </c>
      <c r="K557" s="289">
        <v>460110</v>
      </c>
      <c r="L557" s="289">
        <v>460110</v>
      </c>
      <c r="M557" s="260">
        <f>SUM(L557/K557)*100</f>
        <v>100</v>
      </c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  <c r="FJ557" s="24"/>
      <c r="FK557" s="24"/>
      <c r="FL557" s="24"/>
      <c r="FM557" s="24"/>
      <c r="FN557" s="24"/>
      <c r="FO557" s="24"/>
      <c r="FP557" s="24"/>
      <c r="FQ557" s="24"/>
      <c r="FR557" s="24"/>
      <c r="FS557" s="24"/>
      <c r="FT557" s="24"/>
      <c r="FU557" s="24"/>
    </row>
    <row r="558" spans="1:177" ht="18.75">
      <c r="A558" s="68">
        <f t="shared" si="176"/>
        <v>41</v>
      </c>
      <c r="B558" s="39"/>
      <c r="C558" s="168" t="s">
        <v>61</v>
      </c>
      <c r="D558" s="111" t="s">
        <v>125</v>
      </c>
      <c r="E558" s="36">
        <v>136995</v>
      </c>
      <c r="F558" s="36">
        <v>140177</v>
      </c>
      <c r="G558" s="289">
        <v>145984</v>
      </c>
      <c r="H558" s="289">
        <v>145984</v>
      </c>
      <c r="I558" s="36">
        <v>136188</v>
      </c>
      <c r="J558" s="289">
        <v>160808</v>
      </c>
      <c r="K558" s="289">
        <v>160808</v>
      </c>
      <c r="L558" s="289">
        <v>160808</v>
      </c>
      <c r="M558" s="260">
        <f>SUM(L558/K558)*100</f>
        <v>100</v>
      </c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  <c r="FJ558" s="24"/>
      <c r="FK558" s="24"/>
      <c r="FL558" s="24"/>
      <c r="FM558" s="24"/>
      <c r="FN558" s="24"/>
      <c r="FO558" s="24"/>
      <c r="FP558" s="24"/>
      <c r="FQ558" s="24"/>
      <c r="FR558" s="24"/>
      <c r="FS558" s="24"/>
      <c r="FT558" s="24"/>
      <c r="FU558" s="24"/>
    </row>
    <row r="559" spans="1:177" ht="18.75">
      <c r="A559" s="68">
        <f t="shared" si="176"/>
        <v>42</v>
      </c>
      <c r="B559" s="39"/>
      <c r="C559" s="168" t="s">
        <v>55</v>
      </c>
      <c r="D559" s="80" t="s">
        <v>76</v>
      </c>
      <c r="E559" s="36">
        <v>54459</v>
      </c>
      <c r="F559" s="36">
        <v>135988</v>
      </c>
      <c r="G559" s="289">
        <v>99884</v>
      </c>
      <c r="H559" s="289">
        <v>99884</v>
      </c>
      <c r="I559" s="36">
        <v>47286</v>
      </c>
      <c r="J559" s="289">
        <v>110819</v>
      </c>
      <c r="K559" s="289">
        <v>112186</v>
      </c>
      <c r="L559" s="289">
        <v>112954</v>
      </c>
      <c r="M559" s="260">
        <f>SUM(L559/K559)*100</f>
        <v>100.68457739824935</v>
      </c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  <c r="FJ559" s="24"/>
      <c r="FK559" s="24"/>
      <c r="FL559" s="24"/>
      <c r="FM559" s="24"/>
      <c r="FN559" s="24"/>
      <c r="FO559" s="24"/>
      <c r="FP559" s="24"/>
      <c r="FQ559" s="24"/>
      <c r="FR559" s="24"/>
      <c r="FS559" s="24"/>
      <c r="FT559" s="24"/>
      <c r="FU559" s="24"/>
    </row>
    <row r="560" spans="1:177" ht="18.75">
      <c r="A560" s="68">
        <f>SUM(A557+1)</f>
        <v>41</v>
      </c>
      <c r="B560" s="39"/>
      <c r="C560" s="168" t="s">
        <v>170</v>
      </c>
      <c r="D560" s="111" t="s">
        <v>311</v>
      </c>
      <c r="E560" s="36">
        <v>2852</v>
      </c>
      <c r="F560" s="36">
        <v>13619</v>
      </c>
      <c r="G560" s="289">
        <v>1400</v>
      </c>
      <c r="H560" s="289">
        <v>1400</v>
      </c>
      <c r="I560" s="36">
        <v>14024</v>
      </c>
      <c r="J560" s="289">
        <v>1635</v>
      </c>
      <c r="K560" s="289">
        <v>2597</v>
      </c>
      <c r="L560" s="289">
        <v>8595</v>
      </c>
      <c r="M560" s="260">
        <f>SUM(L560/K560)*100</f>
        <v>330.9587986137851</v>
      </c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  <c r="FJ560" s="24"/>
      <c r="FK560" s="24"/>
      <c r="FL560" s="24"/>
      <c r="FM560" s="24"/>
      <c r="FN560" s="24"/>
      <c r="FO560" s="24"/>
      <c r="FP560" s="24"/>
      <c r="FQ560" s="24"/>
      <c r="FR560" s="24"/>
      <c r="FS560" s="24"/>
      <c r="FT560" s="24"/>
      <c r="FU560" s="24"/>
    </row>
    <row r="561" spans="1:177" ht="18.75">
      <c r="A561" s="68">
        <f>SUM(A559+1)</f>
        <v>43</v>
      </c>
      <c r="B561" s="39"/>
      <c r="C561" s="168" t="s">
        <v>151</v>
      </c>
      <c r="D561" s="80" t="s">
        <v>496</v>
      </c>
      <c r="E561" s="36"/>
      <c r="F561" s="36"/>
      <c r="G561" s="289">
        <v>20000</v>
      </c>
      <c r="H561" s="289">
        <v>20000</v>
      </c>
      <c r="I561" s="36">
        <v>0</v>
      </c>
      <c r="J561" s="289"/>
      <c r="K561" s="289"/>
      <c r="L561" s="289"/>
      <c r="M561" s="260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  <c r="FJ561" s="24"/>
      <c r="FK561" s="24"/>
      <c r="FL561" s="24"/>
      <c r="FM561" s="24"/>
      <c r="FN561" s="24"/>
      <c r="FO561" s="24"/>
      <c r="FP561" s="24"/>
      <c r="FQ561" s="24"/>
      <c r="FR561" s="24"/>
      <c r="FS561" s="24"/>
      <c r="FT561" s="24"/>
      <c r="FU561" s="24"/>
    </row>
    <row r="562" spans="1:177" ht="18.75">
      <c r="A562" s="68">
        <f>SUM(A560+1)</f>
        <v>42</v>
      </c>
      <c r="B562" s="39"/>
      <c r="C562" s="168"/>
      <c r="D562" s="111"/>
      <c r="E562" s="36"/>
      <c r="F562" s="36"/>
      <c r="G562" s="289"/>
      <c r="H562" s="289"/>
      <c r="I562" s="36"/>
      <c r="J562" s="289"/>
      <c r="K562" s="289"/>
      <c r="L562" s="289"/>
      <c r="M562" s="279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  <c r="FJ562" s="24"/>
      <c r="FK562" s="24"/>
      <c r="FL562" s="24"/>
      <c r="FM562" s="24"/>
      <c r="FN562" s="24"/>
      <c r="FO562" s="24"/>
      <c r="FP562" s="24"/>
      <c r="FQ562" s="24"/>
      <c r="FR562" s="24"/>
      <c r="FS562" s="24"/>
      <c r="FT562" s="24"/>
      <c r="FU562" s="24"/>
    </row>
    <row r="563" spans="1:177" s="1" customFormat="1" ht="18.75">
      <c r="A563" s="68">
        <f aca="true" t="shared" si="190" ref="A563:A568">SUM(A561+1)</f>
        <v>44</v>
      </c>
      <c r="B563" s="116">
        <v>3</v>
      </c>
      <c r="C563" s="117" t="s">
        <v>301</v>
      </c>
      <c r="D563" s="159"/>
      <c r="E563" s="118">
        <f>SUM(E564+E565)</f>
        <v>469019</v>
      </c>
      <c r="F563" s="118">
        <f aca="true" t="shared" si="191" ref="F563:L563">SUM(F564+F565)</f>
        <v>513828</v>
      </c>
      <c r="G563" s="118">
        <f>SUM(G564+G565)</f>
        <v>587735</v>
      </c>
      <c r="H563" s="118">
        <f>SUM(H564+H565)</f>
        <v>587735</v>
      </c>
      <c r="I563" s="118">
        <f t="shared" si="191"/>
        <v>465756</v>
      </c>
      <c r="J563" s="118">
        <f t="shared" si="191"/>
        <v>606870</v>
      </c>
      <c r="K563" s="118">
        <f t="shared" si="191"/>
        <v>655180</v>
      </c>
      <c r="L563" s="118">
        <f t="shared" si="191"/>
        <v>661122</v>
      </c>
      <c r="M563" s="269">
        <f>SUM(L563/K563*100)</f>
        <v>100.90692634085289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</row>
    <row r="564" spans="1:177" s="177" customFormat="1" ht="18.75">
      <c r="A564" s="68">
        <f t="shared" si="190"/>
        <v>43</v>
      </c>
      <c r="B564" s="178"/>
      <c r="C564" s="179" t="s">
        <v>35</v>
      </c>
      <c r="D564" s="175"/>
      <c r="E564" s="70">
        <f>SUM(E566:E569)</f>
        <v>467821</v>
      </c>
      <c r="F564" s="70">
        <f aca="true" t="shared" si="192" ref="F564:L564">SUM(F566:F569)</f>
        <v>513828</v>
      </c>
      <c r="G564" s="70">
        <f>SUM(G566:G569)</f>
        <v>587735</v>
      </c>
      <c r="H564" s="70">
        <f>SUM(H566:H569)</f>
        <v>587735</v>
      </c>
      <c r="I564" s="70">
        <f t="shared" si="192"/>
        <v>465756</v>
      </c>
      <c r="J564" s="70">
        <f>SUM(J566:J569)</f>
        <v>606870</v>
      </c>
      <c r="K564" s="70">
        <f t="shared" si="192"/>
        <v>655180</v>
      </c>
      <c r="L564" s="70">
        <f t="shared" si="192"/>
        <v>661122</v>
      </c>
      <c r="M564" s="266">
        <f>SUM(L564/K564*100)</f>
        <v>100.90692634085289</v>
      </c>
      <c r="N564" s="176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  <c r="AA564" s="176"/>
      <c r="AB564" s="176"/>
      <c r="AC564" s="176"/>
      <c r="AD564" s="176"/>
      <c r="AE564" s="176"/>
      <c r="AF564" s="176"/>
      <c r="AG564" s="176"/>
      <c r="AH564" s="176"/>
      <c r="AI564" s="176"/>
      <c r="AJ564" s="176"/>
      <c r="AK564" s="176"/>
      <c r="AL564" s="176"/>
      <c r="AM564" s="176"/>
      <c r="AN564" s="176"/>
      <c r="AO564" s="176"/>
      <c r="AP564" s="176"/>
      <c r="AQ564" s="176"/>
      <c r="AR564" s="176"/>
      <c r="AS564" s="176"/>
      <c r="AT564" s="176"/>
      <c r="AU564" s="176"/>
      <c r="AV564" s="176"/>
      <c r="AW564" s="176"/>
      <c r="AX564" s="176"/>
      <c r="AY564" s="176"/>
      <c r="AZ564" s="176"/>
      <c r="BA564" s="176"/>
      <c r="BB564" s="176"/>
      <c r="BC564" s="176"/>
      <c r="BD564" s="176"/>
      <c r="BE564" s="176"/>
      <c r="BF564" s="176"/>
      <c r="BG564" s="176"/>
      <c r="BH564" s="176"/>
      <c r="BI564" s="176"/>
      <c r="BJ564" s="176"/>
      <c r="BK564" s="176"/>
      <c r="BL564" s="176"/>
      <c r="BM564" s="176"/>
      <c r="BN564" s="176"/>
      <c r="BO564" s="176"/>
      <c r="BP564" s="176"/>
      <c r="BQ564" s="176"/>
      <c r="BR564" s="176"/>
      <c r="BS564" s="176"/>
      <c r="BT564" s="176"/>
      <c r="BU564" s="176"/>
      <c r="BV564" s="176"/>
      <c r="BW564" s="176"/>
      <c r="BX564" s="176"/>
      <c r="BY564" s="176"/>
      <c r="BZ564" s="176"/>
      <c r="CA564" s="176"/>
      <c r="CB564" s="176"/>
      <c r="CC564" s="176"/>
      <c r="CD564" s="176"/>
      <c r="CE564" s="176"/>
      <c r="CF564" s="176"/>
      <c r="CG564" s="176"/>
      <c r="CH564" s="176"/>
      <c r="CI564" s="176"/>
      <c r="CJ564" s="176"/>
      <c r="CK564" s="176"/>
      <c r="CL564" s="176"/>
      <c r="CM564" s="176"/>
      <c r="CN564" s="176"/>
      <c r="CO564" s="176"/>
      <c r="CP564" s="176"/>
      <c r="CQ564" s="176"/>
      <c r="CR564" s="176"/>
      <c r="CS564" s="176"/>
      <c r="CT564" s="176"/>
      <c r="CU564" s="176"/>
      <c r="CV564" s="176"/>
      <c r="CW564" s="176"/>
      <c r="CX564" s="176"/>
      <c r="CY564" s="176"/>
      <c r="CZ564" s="176"/>
      <c r="DA564" s="176"/>
      <c r="DB564" s="176"/>
      <c r="DC564" s="176"/>
      <c r="DD564" s="176"/>
      <c r="DE564" s="176"/>
      <c r="DF564" s="176"/>
      <c r="DG564" s="176"/>
      <c r="DH564" s="176"/>
      <c r="DI564" s="176"/>
      <c r="DJ564" s="176"/>
      <c r="DK564" s="176"/>
      <c r="DL564" s="176"/>
      <c r="DM564" s="176"/>
      <c r="DN564" s="176"/>
      <c r="DO564" s="176"/>
      <c r="DP564" s="176"/>
      <c r="DQ564" s="176"/>
      <c r="DR564" s="176"/>
      <c r="DS564" s="176"/>
      <c r="DT564" s="176"/>
      <c r="DU564" s="176"/>
      <c r="DV564" s="176"/>
      <c r="DW564" s="176"/>
      <c r="DX564" s="176"/>
      <c r="DY564" s="176"/>
      <c r="DZ564" s="176"/>
      <c r="EA564" s="176"/>
      <c r="EB564" s="176"/>
      <c r="EC564" s="176"/>
      <c r="ED564" s="176"/>
      <c r="EE564" s="176"/>
      <c r="EF564" s="176"/>
      <c r="EG564" s="176"/>
      <c r="EH564" s="176"/>
      <c r="EI564" s="176"/>
      <c r="EJ564" s="176"/>
      <c r="EK564" s="176"/>
      <c r="EL564" s="176"/>
      <c r="EM564" s="176"/>
      <c r="EN564" s="176"/>
      <c r="EO564" s="176"/>
      <c r="EP564" s="176"/>
      <c r="EQ564" s="176"/>
      <c r="ER564" s="176"/>
      <c r="ES564" s="176"/>
      <c r="ET564" s="176"/>
      <c r="EU564" s="176"/>
      <c r="EV564" s="176"/>
      <c r="EW564" s="176"/>
      <c r="EX564" s="176"/>
      <c r="EY564" s="176"/>
      <c r="EZ564" s="176"/>
      <c r="FA564" s="176"/>
      <c r="FB564" s="176"/>
      <c r="FC564" s="176"/>
      <c r="FD564" s="176"/>
      <c r="FE564" s="176"/>
      <c r="FF564" s="176"/>
      <c r="FG564" s="176"/>
      <c r="FH564" s="176"/>
      <c r="FI564" s="176"/>
      <c r="FJ564" s="176"/>
      <c r="FK564" s="176"/>
      <c r="FL564" s="176"/>
      <c r="FM564" s="176"/>
      <c r="FN564" s="176"/>
      <c r="FO564" s="176"/>
      <c r="FP564" s="176"/>
      <c r="FQ564" s="176"/>
      <c r="FR564" s="176"/>
      <c r="FS564" s="176"/>
      <c r="FT564" s="176"/>
      <c r="FU564" s="176"/>
    </row>
    <row r="565" spans="1:177" s="177" customFormat="1" ht="18.75">
      <c r="A565" s="68">
        <f t="shared" si="190"/>
        <v>45</v>
      </c>
      <c r="B565" s="178"/>
      <c r="C565" s="179" t="s">
        <v>78</v>
      </c>
      <c r="D565" s="175"/>
      <c r="E565" s="70">
        <f aca="true" t="shared" si="193" ref="E565:L565">SUM(E570)</f>
        <v>1198</v>
      </c>
      <c r="F565" s="70">
        <f t="shared" si="193"/>
        <v>0</v>
      </c>
      <c r="G565" s="70">
        <f t="shared" si="193"/>
        <v>0</v>
      </c>
      <c r="H565" s="70">
        <f t="shared" si="193"/>
        <v>0</v>
      </c>
      <c r="I565" s="70">
        <f t="shared" si="193"/>
        <v>0</v>
      </c>
      <c r="J565" s="70">
        <f t="shared" si="193"/>
        <v>0</v>
      </c>
      <c r="K565" s="70">
        <f t="shared" si="193"/>
        <v>0</v>
      </c>
      <c r="L565" s="70">
        <f t="shared" si="193"/>
        <v>0</v>
      </c>
      <c r="M565" s="266"/>
      <c r="N565" s="176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  <c r="AA565" s="176"/>
      <c r="AB565" s="176"/>
      <c r="AC565" s="176"/>
      <c r="AD565" s="176"/>
      <c r="AE565" s="176"/>
      <c r="AF565" s="176"/>
      <c r="AG565" s="176"/>
      <c r="AH565" s="176"/>
      <c r="AI565" s="176"/>
      <c r="AJ565" s="176"/>
      <c r="AK565" s="176"/>
      <c r="AL565" s="176"/>
      <c r="AM565" s="176"/>
      <c r="AN565" s="176"/>
      <c r="AO565" s="176"/>
      <c r="AP565" s="176"/>
      <c r="AQ565" s="176"/>
      <c r="AR565" s="176"/>
      <c r="AS565" s="176"/>
      <c r="AT565" s="176"/>
      <c r="AU565" s="176"/>
      <c r="AV565" s="176"/>
      <c r="AW565" s="176"/>
      <c r="AX565" s="176"/>
      <c r="AY565" s="176"/>
      <c r="AZ565" s="176"/>
      <c r="BA565" s="176"/>
      <c r="BB565" s="176"/>
      <c r="BC565" s="176"/>
      <c r="BD565" s="176"/>
      <c r="BE565" s="176"/>
      <c r="BF565" s="176"/>
      <c r="BG565" s="176"/>
      <c r="BH565" s="176"/>
      <c r="BI565" s="176"/>
      <c r="BJ565" s="176"/>
      <c r="BK565" s="176"/>
      <c r="BL565" s="176"/>
      <c r="BM565" s="176"/>
      <c r="BN565" s="176"/>
      <c r="BO565" s="176"/>
      <c r="BP565" s="176"/>
      <c r="BQ565" s="176"/>
      <c r="BR565" s="176"/>
      <c r="BS565" s="176"/>
      <c r="BT565" s="176"/>
      <c r="BU565" s="176"/>
      <c r="BV565" s="176"/>
      <c r="BW565" s="176"/>
      <c r="BX565" s="176"/>
      <c r="BY565" s="176"/>
      <c r="BZ565" s="176"/>
      <c r="CA565" s="176"/>
      <c r="CB565" s="176"/>
      <c r="CC565" s="176"/>
      <c r="CD565" s="176"/>
      <c r="CE565" s="176"/>
      <c r="CF565" s="176"/>
      <c r="CG565" s="176"/>
      <c r="CH565" s="176"/>
      <c r="CI565" s="176"/>
      <c r="CJ565" s="176"/>
      <c r="CK565" s="176"/>
      <c r="CL565" s="176"/>
      <c r="CM565" s="176"/>
      <c r="CN565" s="176"/>
      <c r="CO565" s="176"/>
      <c r="CP565" s="176"/>
      <c r="CQ565" s="176"/>
      <c r="CR565" s="176"/>
      <c r="CS565" s="176"/>
      <c r="CT565" s="176"/>
      <c r="CU565" s="176"/>
      <c r="CV565" s="176"/>
      <c r="CW565" s="176"/>
      <c r="CX565" s="176"/>
      <c r="CY565" s="176"/>
      <c r="CZ565" s="176"/>
      <c r="DA565" s="176"/>
      <c r="DB565" s="176"/>
      <c r="DC565" s="176"/>
      <c r="DD565" s="176"/>
      <c r="DE565" s="176"/>
      <c r="DF565" s="176"/>
      <c r="DG565" s="176"/>
      <c r="DH565" s="176"/>
      <c r="DI565" s="176"/>
      <c r="DJ565" s="176"/>
      <c r="DK565" s="176"/>
      <c r="DL565" s="176"/>
      <c r="DM565" s="176"/>
      <c r="DN565" s="176"/>
      <c r="DO565" s="176"/>
      <c r="DP565" s="176"/>
      <c r="DQ565" s="176"/>
      <c r="DR565" s="176"/>
      <c r="DS565" s="176"/>
      <c r="DT565" s="176"/>
      <c r="DU565" s="176"/>
      <c r="DV565" s="176"/>
      <c r="DW565" s="176"/>
      <c r="DX565" s="176"/>
      <c r="DY565" s="176"/>
      <c r="DZ565" s="176"/>
      <c r="EA565" s="176"/>
      <c r="EB565" s="176"/>
      <c r="EC565" s="176"/>
      <c r="ED565" s="176"/>
      <c r="EE565" s="176"/>
      <c r="EF565" s="176"/>
      <c r="EG565" s="176"/>
      <c r="EH565" s="176"/>
      <c r="EI565" s="176"/>
      <c r="EJ565" s="176"/>
      <c r="EK565" s="176"/>
      <c r="EL565" s="176"/>
      <c r="EM565" s="176"/>
      <c r="EN565" s="176"/>
      <c r="EO565" s="176"/>
      <c r="EP565" s="176"/>
      <c r="EQ565" s="176"/>
      <c r="ER565" s="176"/>
      <c r="ES565" s="176"/>
      <c r="ET565" s="176"/>
      <c r="EU565" s="176"/>
      <c r="EV565" s="176"/>
      <c r="EW565" s="176"/>
      <c r="EX565" s="176"/>
      <c r="EY565" s="176"/>
      <c r="EZ565" s="176"/>
      <c r="FA565" s="176"/>
      <c r="FB565" s="176"/>
      <c r="FC565" s="176"/>
      <c r="FD565" s="176"/>
      <c r="FE565" s="176"/>
      <c r="FF565" s="176"/>
      <c r="FG565" s="176"/>
      <c r="FH565" s="176"/>
      <c r="FI565" s="176"/>
      <c r="FJ565" s="176"/>
      <c r="FK565" s="176"/>
      <c r="FL565" s="176"/>
      <c r="FM565" s="176"/>
      <c r="FN565" s="176"/>
      <c r="FO565" s="176"/>
      <c r="FP565" s="176"/>
      <c r="FQ565" s="176"/>
      <c r="FR565" s="176"/>
      <c r="FS565" s="176"/>
      <c r="FT565" s="176"/>
      <c r="FU565" s="176"/>
    </row>
    <row r="566" spans="1:177" s="174" customFormat="1" ht="18.75">
      <c r="A566" s="68">
        <f t="shared" si="190"/>
        <v>44</v>
      </c>
      <c r="B566" s="172"/>
      <c r="C566" s="168" t="s">
        <v>60</v>
      </c>
      <c r="D566" s="80" t="s">
        <v>134</v>
      </c>
      <c r="E566" s="95">
        <v>324279</v>
      </c>
      <c r="F566" s="95">
        <v>341803</v>
      </c>
      <c r="G566" s="95">
        <v>356000</v>
      </c>
      <c r="H566" s="95">
        <v>356000</v>
      </c>
      <c r="I566" s="95">
        <v>296500</v>
      </c>
      <c r="J566" s="95">
        <v>394000</v>
      </c>
      <c r="K566" s="95">
        <v>428240</v>
      </c>
      <c r="L566" s="95">
        <v>432522</v>
      </c>
      <c r="M566" s="260">
        <f>SUM(L566/K566)*100</f>
        <v>100.99990659443303</v>
      </c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  <c r="AG566" s="173"/>
      <c r="AH566" s="173"/>
      <c r="AI566" s="173"/>
      <c r="AJ566" s="173"/>
      <c r="AK566" s="173"/>
      <c r="AL566" s="173"/>
      <c r="AM566" s="173"/>
      <c r="AN566" s="173"/>
      <c r="AO566" s="173"/>
      <c r="AP566" s="173"/>
      <c r="AQ566" s="173"/>
      <c r="AR566" s="173"/>
      <c r="AS566" s="173"/>
      <c r="AT566" s="173"/>
      <c r="AU566" s="173"/>
      <c r="AV566" s="173"/>
      <c r="AW566" s="173"/>
      <c r="AX566" s="173"/>
      <c r="AY566" s="173"/>
      <c r="AZ566" s="173"/>
      <c r="BA566" s="173"/>
      <c r="BB566" s="173"/>
      <c r="BC566" s="173"/>
      <c r="BD566" s="173"/>
      <c r="BE566" s="173"/>
      <c r="BF566" s="173"/>
      <c r="BG566" s="173"/>
      <c r="BH566" s="173"/>
      <c r="BI566" s="173"/>
      <c r="BJ566" s="173"/>
      <c r="BK566" s="173"/>
      <c r="BL566" s="173"/>
      <c r="BM566" s="173"/>
      <c r="BN566" s="173"/>
      <c r="BO566" s="173"/>
      <c r="BP566" s="173"/>
      <c r="BQ566" s="173"/>
      <c r="BR566" s="173"/>
      <c r="BS566" s="173"/>
      <c r="BT566" s="173"/>
      <c r="BU566" s="173"/>
      <c r="BV566" s="173"/>
      <c r="BW566" s="173"/>
      <c r="BX566" s="173"/>
      <c r="BY566" s="173"/>
      <c r="BZ566" s="173"/>
      <c r="CA566" s="173"/>
      <c r="CB566" s="173"/>
      <c r="CC566" s="173"/>
      <c r="CD566" s="173"/>
      <c r="CE566" s="173"/>
      <c r="CF566" s="173"/>
      <c r="CG566" s="173"/>
      <c r="CH566" s="173"/>
      <c r="CI566" s="173"/>
      <c r="CJ566" s="173"/>
      <c r="CK566" s="173"/>
      <c r="CL566" s="173"/>
      <c r="CM566" s="173"/>
      <c r="CN566" s="173"/>
      <c r="CO566" s="173"/>
      <c r="CP566" s="173"/>
      <c r="CQ566" s="173"/>
      <c r="CR566" s="173"/>
      <c r="CS566" s="173"/>
      <c r="CT566" s="173"/>
      <c r="CU566" s="173"/>
      <c r="CV566" s="173"/>
      <c r="CW566" s="173"/>
      <c r="CX566" s="173"/>
      <c r="CY566" s="173"/>
      <c r="CZ566" s="173"/>
      <c r="DA566" s="173"/>
      <c r="DB566" s="173"/>
      <c r="DC566" s="173"/>
      <c r="DD566" s="173"/>
      <c r="DE566" s="173"/>
      <c r="DF566" s="173"/>
      <c r="DG566" s="173"/>
      <c r="DH566" s="173"/>
      <c r="DI566" s="173"/>
      <c r="DJ566" s="173"/>
      <c r="DK566" s="173"/>
      <c r="DL566" s="173"/>
      <c r="DM566" s="173"/>
      <c r="DN566" s="173"/>
      <c r="DO566" s="173"/>
      <c r="DP566" s="173"/>
      <c r="DQ566" s="173"/>
      <c r="DR566" s="173"/>
      <c r="DS566" s="173"/>
      <c r="DT566" s="173"/>
      <c r="DU566" s="173"/>
      <c r="DV566" s="173"/>
      <c r="DW566" s="173"/>
      <c r="DX566" s="173"/>
      <c r="DY566" s="173"/>
      <c r="DZ566" s="173"/>
      <c r="EA566" s="173"/>
      <c r="EB566" s="173"/>
      <c r="EC566" s="173"/>
      <c r="ED566" s="173"/>
      <c r="EE566" s="173"/>
      <c r="EF566" s="173"/>
      <c r="EG566" s="173"/>
      <c r="EH566" s="173"/>
      <c r="EI566" s="173"/>
      <c r="EJ566" s="173"/>
      <c r="EK566" s="173"/>
      <c r="EL566" s="173"/>
      <c r="EM566" s="173"/>
      <c r="EN566" s="173"/>
      <c r="EO566" s="173"/>
      <c r="EP566" s="173"/>
      <c r="EQ566" s="173"/>
      <c r="ER566" s="173"/>
      <c r="ES566" s="173"/>
      <c r="ET566" s="173"/>
      <c r="EU566" s="173"/>
      <c r="EV566" s="173"/>
      <c r="EW566" s="173"/>
      <c r="EX566" s="173"/>
      <c r="EY566" s="173"/>
      <c r="EZ566" s="173"/>
      <c r="FA566" s="173"/>
      <c r="FB566" s="173"/>
      <c r="FC566" s="173"/>
      <c r="FD566" s="173"/>
      <c r="FE566" s="173"/>
      <c r="FF566" s="173"/>
      <c r="FG566" s="173"/>
      <c r="FH566" s="173"/>
      <c r="FI566" s="173"/>
      <c r="FJ566" s="173"/>
      <c r="FK566" s="173"/>
      <c r="FL566" s="173"/>
      <c r="FM566" s="173"/>
      <c r="FN566" s="173"/>
      <c r="FO566" s="173"/>
      <c r="FP566" s="173"/>
      <c r="FQ566" s="173"/>
      <c r="FR566" s="173"/>
      <c r="FS566" s="173"/>
      <c r="FT566" s="173"/>
      <c r="FU566" s="173"/>
    </row>
    <row r="567" spans="1:177" s="174" customFormat="1" ht="18.75">
      <c r="A567" s="68">
        <f t="shared" si="190"/>
        <v>46</v>
      </c>
      <c r="B567" s="172"/>
      <c r="C567" s="168" t="s">
        <v>61</v>
      </c>
      <c r="D567" s="111" t="s">
        <v>125</v>
      </c>
      <c r="E567" s="95">
        <v>112030</v>
      </c>
      <c r="F567" s="95">
        <v>117776</v>
      </c>
      <c r="G567" s="95">
        <v>125300</v>
      </c>
      <c r="H567" s="95">
        <v>125300</v>
      </c>
      <c r="I567" s="95">
        <v>104400</v>
      </c>
      <c r="J567" s="95">
        <v>136270</v>
      </c>
      <c r="K567" s="95">
        <v>150340</v>
      </c>
      <c r="L567" s="95">
        <v>152000</v>
      </c>
      <c r="M567" s="260">
        <f>SUM(L567/K567)*100</f>
        <v>101.10416389517094</v>
      </c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  <c r="AA567" s="173"/>
      <c r="AB567" s="173"/>
      <c r="AC567" s="173"/>
      <c r="AD567" s="173"/>
      <c r="AE567" s="173"/>
      <c r="AF567" s="173"/>
      <c r="AG567" s="173"/>
      <c r="AH567" s="173"/>
      <c r="AI567" s="173"/>
      <c r="AJ567" s="173"/>
      <c r="AK567" s="173"/>
      <c r="AL567" s="173"/>
      <c r="AM567" s="173"/>
      <c r="AN567" s="173"/>
      <c r="AO567" s="173"/>
      <c r="AP567" s="173"/>
      <c r="AQ567" s="173"/>
      <c r="AR567" s="173"/>
      <c r="AS567" s="173"/>
      <c r="AT567" s="173"/>
      <c r="AU567" s="173"/>
      <c r="AV567" s="173"/>
      <c r="AW567" s="173"/>
      <c r="AX567" s="173"/>
      <c r="AY567" s="173"/>
      <c r="AZ567" s="173"/>
      <c r="BA567" s="173"/>
      <c r="BB567" s="173"/>
      <c r="BC567" s="173"/>
      <c r="BD567" s="173"/>
      <c r="BE567" s="173"/>
      <c r="BF567" s="173"/>
      <c r="BG567" s="173"/>
      <c r="BH567" s="173"/>
      <c r="BI567" s="173"/>
      <c r="BJ567" s="173"/>
      <c r="BK567" s="173"/>
      <c r="BL567" s="173"/>
      <c r="BM567" s="173"/>
      <c r="BN567" s="173"/>
      <c r="BO567" s="173"/>
      <c r="BP567" s="173"/>
      <c r="BQ567" s="173"/>
      <c r="BR567" s="173"/>
      <c r="BS567" s="173"/>
      <c r="BT567" s="173"/>
      <c r="BU567" s="173"/>
      <c r="BV567" s="173"/>
      <c r="BW567" s="173"/>
      <c r="BX567" s="173"/>
      <c r="BY567" s="173"/>
      <c r="BZ567" s="173"/>
      <c r="CA567" s="173"/>
      <c r="CB567" s="173"/>
      <c r="CC567" s="173"/>
      <c r="CD567" s="173"/>
      <c r="CE567" s="173"/>
      <c r="CF567" s="173"/>
      <c r="CG567" s="173"/>
      <c r="CH567" s="173"/>
      <c r="CI567" s="173"/>
      <c r="CJ567" s="173"/>
      <c r="CK567" s="173"/>
      <c r="CL567" s="173"/>
      <c r="CM567" s="173"/>
      <c r="CN567" s="173"/>
      <c r="CO567" s="173"/>
      <c r="CP567" s="173"/>
      <c r="CQ567" s="173"/>
      <c r="CR567" s="173"/>
      <c r="CS567" s="173"/>
      <c r="CT567" s="173"/>
      <c r="CU567" s="173"/>
      <c r="CV567" s="173"/>
      <c r="CW567" s="173"/>
      <c r="CX567" s="173"/>
      <c r="CY567" s="173"/>
      <c r="CZ567" s="173"/>
      <c r="DA567" s="173"/>
      <c r="DB567" s="173"/>
      <c r="DC567" s="173"/>
      <c r="DD567" s="173"/>
      <c r="DE567" s="173"/>
      <c r="DF567" s="173"/>
      <c r="DG567" s="173"/>
      <c r="DH567" s="173"/>
      <c r="DI567" s="173"/>
      <c r="DJ567" s="173"/>
      <c r="DK567" s="173"/>
      <c r="DL567" s="173"/>
      <c r="DM567" s="173"/>
      <c r="DN567" s="173"/>
      <c r="DO567" s="173"/>
      <c r="DP567" s="173"/>
      <c r="DQ567" s="173"/>
      <c r="DR567" s="173"/>
      <c r="DS567" s="173"/>
      <c r="DT567" s="173"/>
      <c r="DU567" s="173"/>
      <c r="DV567" s="173"/>
      <c r="DW567" s="173"/>
      <c r="DX567" s="173"/>
      <c r="DY567" s="173"/>
      <c r="DZ567" s="173"/>
      <c r="EA567" s="173"/>
      <c r="EB567" s="173"/>
      <c r="EC567" s="173"/>
      <c r="ED567" s="173"/>
      <c r="EE567" s="173"/>
      <c r="EF567" s="173"/>
      <c r="EG567" s="173"/>
      <c r="EH567" s="173"/>
      <c r="EI567" s="173"/>
      <c r="EJ567" s="173"/>
      <c r="EK567" s="173"/>
      <c r="EL567" s="173"/>
      <c r="EM567" s="173"/>
      <c r="EN567" s="173"/>
      <c r="EO567" s="173"/>
      <c r="EP567" s="173"/>
      <c r="EQ567" s="173"/>
      <c r="ER567" s="173"/>
      <c r="ES567" s="173"/>
      <c r="ET567" s="173"/>
      <c r="EU567" s="173"/>
      <c r="EV567" s="173"/>
      <c r="EW567" s="173"/>
      <c r="EX567" s="173"/>
      <c r="EY567" s="173"/>
      <c r="EZ567" s="173"/>
      <c r="FA567" s="173"/>
      <c r="FB567" s="173"/>
      <c r="FC567" s="173"/>
      <c r="FD567" s="173"/>
      <c r="FE567" s="173"/>
      <c r="FF567" s="173"/>
      <c r="FG567" s="173"/>
      <c r="FH567" s="173"/>
      <c r="FI567" s="173"/>
      <c r="FJ567" s="173"/>
      <c r="FK567" s="173"/>
      <c r="FL567" s="173"/>
      <c r="FM567" s="173"/>
      <c r="FN567" s="173"/>
      <c r="FO567" s="173"/>
      <c r="FP567" s="173"/>
      <c r="FQ567" s="173"/>
      <c r="FR567" s="173"/>
      <c r="FS567" s="173"/>
      <c r="FT567" s="173"/>
      <c r="FU567" s="173"/>
    </row>
    <row r="568" spans="1:177" s="174" customFormat="1" ht="18.75">
      <c r="A568" s="68">
        <f t="shared" si="190"/>
        <v>45</v>
      </c>
      <c r="B568" s="172"/>
      <c r="C568" s="168" t="s">
        <v>55</v>
      </c>
      <c r="D568" s="80" t="s">
        <v>76</v>
      </c>
      <c r="E568" s="95">
        <v>31299</v>
      </c>
      <c r="F568" s="95">
        <v>53571</v>
      </c>
      <c r="G568" s="95">
        <v>106435</v>
      </c>
      <c r="H568" s="95">
        <v>106435</v>
      </c>
      <c r="I568" s="95">
        <v>64856</v>
      </c>
      <c r="J568" s="95">
        <v>76600</v>
      </c>
      <c r="K568" s="95">
        <v>76600</v>
      </c>
      <c r="L568" s="95">
        <v>76600</v>
      </c>
      <c r="M568" s="260">
        <f>SUM(L568/K568)*100</f>
        <v>100</v>
      </c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  <c r="AK568" s="173"/>
      <c r="AL568" s="173"/>
      <c r="AM568" s="173"/>
      <c r="AN568" s="173"/>
      <c r="AO568" s="173"/>
      <c r="AP568" s="173"/>
      <c r="AQ568" s="173"/>
      <c r="AR568" s="173"/>
      <c r="AS568" s="173"/>
      <c r="AT568" s="173"/>
      <c r="AU568" s="173"/>
      <c r="AV568" s="173"/>
      <c r="AW568" s="173"/>
      <c r="AX568" s="173"/>
      <c r="AY568" s="173"/>
      <c r="AZ568" s="173"/>
      <c r="BA568" s="173"/>
      <c r="BB568" s="173"/>
      <c r="BC568" s="173"/>
      <c r="BD568" s="173"/>
      <c r="BE568" s="173"/>
      <c r="BF568" s="173"/>
      <c r="BG568" s="173"/>
      <c r="BH568" s="173"/>
      <c r="BI568" s="173"/>
      <c r="BJ568" s="173"/>
      <c r="BK568" s="173"/>
      <c r="BL568" s="173"/>
      <c r="BM568" s="173"/>
      <c r="BN568" s="173"/>
      <c r="BO568" s="173"/>
      <c r="BP568" s="173"/>
      <c r="BQ568" s="173"/>
      <c r="BR568" s="173"/>
      <c r="BS568" s="173"/>
      <c r="BT568" s="173"/>
      <c r="BU568" s="173"/>
      <c r="BV568" s="173"/>
      <c r="BW568" s="173"/>
      <c r="BX568" s="173"/>
      <c r="BY568" s="173"/>
      <c r="BZ568" s="173"/>
      <c r="CA568" s="173"/>
      <c r="CB568" s="173"/>
      <c r="CC568" s="173"/>
      <c r="CD568" s="173"/>
      <c r="CE568" s="173"/>
      <c r="CF568" s="173"/>
      <c r="CG568" s="173"/>
      <c r="CH568" s="173"/>
      <c r="CI568" s="173"/>
      <c r="CJ568" s="173"/>
      <c r="CK568" s="173"/>
      <c r="CL568" s="173"/>
      <c r="CM568" s="173"/>
      <c r="CN568" s="173"/>
      <c r="CO568" s="173"/>
      <c r="CP568" s="173"/>
      <c r="CQ568" s="173"/>
      <c r="CR568" s="173"/>
      <c r="CS568" s="173"/>
      <c r="CT568" s="173"/>
      <c r="CU568" s="173"/>
      <c r="CV568" s="173"/>
      <c r="CW568" s="173"/>
      <c r="CX568" s="173"/>
      <c r="CY568" s="173"/>
      <c r="CZ568" s="173"/>
      <c r="DA568" s="173"/>
      <c r="DB568" s="173"/>
      <c r="DC568" s="173"/>
      <c r="DD568" s="173"/>
      <c r="DE568" s="173"/>
      <c r="DF568" s="173"/>
      <c r="DG568" s="173"/>
      <c r="DH568" s="173"/>
      <c r="DI568" s="173"/>
      <c r="DJ568" s="173"/>
      <c r="DK568" s="173"/>
      <c r="DL568" s="173"/>
      <c r="DM568" s="173"/>
      <c r="DN568" s="173"/>
      <c r="DO568" s="173"/>
      <c r="DP568" s="173"/>
      <c r="DQ568" s="173"/>
      <c r="DR568" s="173"/>
      <c r="DS568" s="173"/>
      <c r="DT568" s="173"/>
      <c r="DU568" s="173"/>
      <c r="DV568" s="173"/>
      <c r="DW568" s="173"/>
      <c r="DX568" s="173"/>
      <c r="DY568" s="173"/>
      <c r="DZ568" s="173"/>
      <c r="EA568" s="173"/>
      <c r="EB568" s="173"/>
      <c r="EC568" s="173"/>
      <c r="ED568" s="173"/>
      <c r="EE568" s="173"/>
      <c r="EF568" s="173"/>
      <c r="EG568" s="173"/>
      <c r="EH568" s="173"/>
      <c r="EI568" s="173"/>
      <c r="EJ568" s="173"/>
      <c r="EK568" s="173"/>
      <c r="EL568" s="173"/>
      <c r="EM568" s="173"/>
      <c r="EN568" s="173"/>
      <c r="EO568" s="173"/>
      <c r="EP568" s="173"/>
      <c r="EQ568" s="173"/>
      <c r="ER568" s="173"/>
      <c r="ES568" s="173"/>
      <c r="ET568" s="173"/>
      <c r="EU568" s="173"/>
      <c r="EV568" s="173"/>
      <c r="EW568" s="173"/>
      <c r="EX568" s="173"/>
      <c r="EY568" s="173"/>
      <c r="EZ568" s="173"/>
      <c r="FA568" s="173"/>
      <c r="FB568" s="173"/>
      <c r="FC568" s="173"/>
      <c r="FD568" s="173"/>
      <c r="FE568" s="173"/>
      <c r="FF568" s="173"/>
      <c r="FG568" s="173"/>
      <c r="FH568" s="173"/>
      <c r="FI568" s="173"/>
      <c r="FJ568" s="173"/>
      <c r="FK568" s="173"/>
      <c r="FL568" s="173"/>
      <c r="FM568" s="173"/>
      <c r="FN568" s="173"/>
      <c r="FO568" s="173"/>
      <c r="FP568" s="173"/>
      <c r="FQ568" s="173"/>
      <c r="FR568" s="173"/>
      <c r="FS568" s="173"/>
      <c r="FT568" s="173"/>
      <c r="FU568" s="173"/>
    </row>
    <row r="569" spans="1:177" s="174" customFormat="1" ht="18.75">
      <c r="A569" s="68">
        <f t="shared" si="176"/>
        <v>46</v>
      </c>
      <c r="B569" s="172"/>
      <c r="C569" s="168" t="s">
        <v>170</v>
      </c>
      <c r="D569" s="111" t="s">
        <v>311</v>
      </c>
      <c r="E569" s="95">
        <v>213</v>
      </c>
      <c r="F569" s="95">
        <v>678</v>
      </c>
      <c r="G569" s="95">
        <v>0</v>
      </c>
      <c r="H569" s="95">
        <v>0</v>
      </c>
      <c r="I569" s="95">
        <v>0</v>
      </c>
      <c r="J569" s="95">
        <v>0</v>
      </c>
      <c r="K569" s="95">
        <v>0</v>
      </c>
      <c r="L569" s="95"/>
      <c r="M569" s="283">
        <v>0</v>
      </c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  <c r="AG569" s="173"/>
      <c r="AH569" s="173"/>
      <c r="AI569" s="173"/>
      <c r="AJ569" s="173"/>
      <c r="AK569" s="173"/>
      <c r="AL569" s="173"/>
      <c r="AM569" s="173"/>
      <c r="AN569" s="173"/>
      <c r="AO569" s="173"/>
      <c r="AP569" s="173"/>
      <c r="AQ569" s="173"/>
      <c r="AR569" s="173"/>
      <c r="AS569" s="173"/>
      <c r="AT569" s="173"/>
      <c r="AU569" s="173"/>
      <c r="AV569" s="173"/>
      <c r="AW569" s="173"/>
      <c r="AX569" s="173"/>
      <c r="AY569" s="173"/>
      <c r="AZ569" s="173"/>
      <c r="BA569" s="173"/>
      <c r="BB569" s="173"/>
      <c r="BC569" s="173"/>
      <c r="BD569" s="173"/>
      <c r="BE569" s="173"/>
      <c r="BF569" s="173"/>
      <c r="BG569" s="173"/>
      <c r="BH569" s="173"/>
      <c r="BI569" s="173"/>
      <c r="BJ569" s="173"/>
      <c r="BK569" s="173"/>
      <c r="BL569" s="173"/>
      <c r="BM569" s="173"/>
      <c r="BN569" s="173"/>
      <c r="BO569" s="173"/>
      <c r="BP569" s="173"/>
      <c r="BQ569" s="173"/>
      <c r="BR569" s="173"/>
      <c r="BS569" s="173"/>
      <c r="BT569" s="173"/>
      <c r="BU569" s="173"/>
      <c r="BV569" s="173"/>
      <c r="BW569" s="173"/>
      <c r="BX569" s="173"/>
      <c r="BY569" s="173"/>
      <c r="BZ569" s="173"/>
      <c r="CA569" s="173"/>
      <c r="CB569" s="173"/>
      <c r="CC569" s="173"/>
      <c r="CD569" s="173"/>
      <c r="CE569" s="173"/>
      <c r="CF569" s="173"/>
      <c r="CG569" s="173"/>
      <c r="CH569" s="173"/>
      <c r="CI569" s="173"/>
      <c r="CJ569" s="173"/>
      <c r="CK569" s="173"/>
      <c r="CL569" s="173"/>
      <c r="CM569" s="173"/>
      <c r="CN569" s="173"/>
      <c r="CO569" s="173"/>
      <c r="CP569" s="173"/>
      <c r="CQ569" s="173"/>
      <c r="CR569" s="173"/>
      <c r="CS569" s="173"/>
      <c r="CT569" s="173"/>
      <c r="CU569" s="173"/>
      <c r="CV569" s="173"/>
      <c r="CW569" s="173"/>
      <c r="CX569" s="173"/>
      <c r="CY569" s="173"/>
      <c r="CZ569" s="173"/>
      <c r="DA569" s="173"/>
      <c r="DB569" s="173"/>
      <c r="DC569" s="173"/>
      <c r="DD569" s="173"/>
      <c r="DE569" s="173"/>
      <c r="DF569" s="173"/>
      <c r="DG569" s="173"/>
      <c r="DH569" s="173"/>
      <c r="DI569" s="173"/>
      <c r="DJ569" s="173"/>
      <c r="DK569" s="173"/>
      <c r="DL569" s="173"/>
      <c r="DM569" s="173"/>
      <c r="DN569" s="173"/>
      <c r="DO569" s="173"/>
      <c r="DP569" s="173"/>
      <c r="DQ569" s="173"/>
      <c r="DR569" s="173"/>
      <c r="DS569" s="173"/>
      <c r="DT569" s="173"/>
      <c r="DU569" s="173"/>
      <c r="DV569" s="173"/>
      <c r="DW569" s="173"/>
      <c r="DX569" s="173"/>
      <c r="DY569" s="173"/>
      <c r="DZ569" s="173"/>
      <c r="EA569" s="173"/>
      <c r="EB569" s="173"/>
      <c r="EC569" s="173"/>
      <c r="ED569" s="173"/>
      <c r="EE569" s="173"/>
      <c r="EF569" s="173"/>
      <c r="EG569" s="173"/>
      <c r="EH569" s="173"/>
      <c r="EI569" s="173"/>
      <c r="EJ569" s="173"/>
      <c r="EK569" s="173"/>
      <c r="EL569" s="173"/>
      <c r="EM569" s="173"/>
      <c r="EN569" s="173"/>
      <c r="EO569" s="173"/>
      <c r="EP569" s="173"/>
      <c r="EQ569" s="173"/>
      <c r="ER569" s="173"/>
      <c r="ES569" s="173"/>
      <c r="ET569" s="173"/>
      <c r="EU569" s="173"/>
      <c r="EV569" s="173"/>
      <c r="EW569" s="173"/>
      <c r="EX569" s="173"/>
      <c r="EY569" s="173"/>
      <c r="EZ569" s="173"/>
      <c r="FA569" s="173"/>
      <c r="FB569" s="173"/>
      <c r="FC569" s="173"/>
      <c r="FD569" s="173"/>
      <c r="FE569" s="173"/>
      <c r="FF569" s="173"/>
      <c r="FG569" s="173"/>
      <c r="FH569" s="173"/>
      <c r="FI569" s="173"/>
      <c r="FJ569" s="173"/>
      <c r="FK569" s="173"/>
      <c r="FL569" s="173"/>
      <c r="FM569" s="173"/>
      <c r="FN569" s="173"/>
      <c r="FO569" s="173"/>
      <c r="FP569" s="173"/>
      <c r="FQ569" s="173"/>
      <c r="FR569" s="173"/>
      <c r="FS569" s="173"/>
      <c r="FT569" s="173"/>
      <c r="FU569" s="173"/>
    </row>
    <row r="570" spans="1:177" s="174" customFormat="1" ht="18.75">
      <c r="A570" s="68">
        <f>SUM(A569+1)</f>
        <v>47</v>
      </c>
      <c r="B570" s="172"/>
      <c r="C570" s="168" t="s">
        <v>182</v>
      </c>
      <c r="D570" s="170" t="s">
        <v>78</v>
      </c>
      <c r="E570" s="95">
        <v>1198</v>
      </c>
      <c r="F570" s="95">
        <v>0</v>
      </c>
      <c r="G570" s="95"/>
      <c r="H570" s="95"/>
      <c r="I570" s="95"/>
      <c r="J570" s="95"/>
      <c r="K570" s="95"/>
      <c r="L570" s="95"/>
      <c r="M570" s="260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  <c r="AK570" s="173"/>
      <c r="AL570" s="173"/>
      <c r="AM570" s="173"/>
      <c r="AN570" s="173"/>
      <c r="AO570" s="173"/>
      <c r="AP570" s="173"/>
      <c r="AQ570" s="173"/>
      <c r="AR570" s="173"/>
      <c r="AS570" s="173"/>
      <c r="AT570" s="173"/>
      <c r="AU570" s="173"/>
      <c r="AV570" s="173"/>
      <c r="AW570" s="173"/>
      <c r="AX570" s="173"/>
      <c r="AY570" s="173"/>
      <c r="AZ570" s="173"/>
      <c r="BA570" s="173"/>
      <c r="BB570" s="173"/>
      <c r="BC570" s="173"/>
      <c r="BD570" s="173"/>
      <c r="BE570" s="173"/>
      <c r="BF570" s="173"/>
      <c r="BG570" s="173"/>
      <c r="BH570" s="173"/>
      <c r="BI570" s="173"/>
      <c r="BJ570" s="173"/>
      <c r="BK570" s="173"/>
      <c r="BL570" s="173"/>
      <c r="BM570" s="173"/>
      <c r="BN570" s="173"/>
      <c r="BO570" s="173"/>
      <c r="BP570" s="173"/>
      <c r="BQ570" s="173"/>
      <c r="BR570" s="173"/>
      <c r="BS570" s="173"/>
      <c r="BT570" s="173"/>
      <c r="BU570" s="173"/>
      <c r="BV570" s="173"/>
      <c r="BW570" s="173"/>
      <c r="BX570" s="173"/>
      <c r="BY570" s="173"/>
      <c r="BZ570" s="173"/>
      <c r="CA570" s="173"/>
      <c r="CB570" s="173"/>
      <c r="CC570" s="173"/>
      <c r="CD570" s="173"/>
      <c r="CE570" s="173"/>
      <c r="CF570" s="173"/>
      <c r="CG570" s="173"/>
      <c r="CH570" s="173"/>
      <c r="CI570" s="173"/>
      <c r="CJ570" s="173"/>
      <c r="CK570" s="173"/>
      <c r="CL570" s="173"/>
      <c r="CM570" s="173"/>
      <c r="CN570" s="173"/>
      <c r="CO570" s="173"/>
      <c r="CP570" s="173"/>
      <c r="CQ570" s="173"/>
      <c r="CR570" s="173"/>
      <c r="CS570" s="173"/>
      <c r="CT570" s="173"/>
      <c r="CU570" s="173"/>
      <c r="CV570" s="173"/>
      <c r="CW570" s="173"/>
      <c r="CX570" s="173"/>
      <c r="CY570" s="173"/>
      <c r="CZ570" s="173"/>
      <c r="DA570" s="173"/>
      <c r="DB570" s="173"/>
      <c r="DC570" s="173"/>
      <c r="DD570" s="173"/>
      <c r="DE570" s="173"/>
      <c r="DF570" s="173"/>
      <c r="DG570" s="173"/>
      <c r="DH570" s="173"/>
      <c r="DI570" s="173"/>
      <c r="DJ570" s="173"/>
      <c r="DK570" s="173"/>
      <c r="DL570" s="173"/>
      <c r="DM570" s="173"/>
      <c r="DN570" s="173"/>
      <c r="DO570" s="173"/>
      <c r="DP570" s="173"/>
      <c r="DQ570" s="173"/>
      <c r="DR570" s="173"/>
      <c r="DS570" s="173"/>
      <c r="DT570" s="173"/>
      <c r="DU570" s="173"/>
      <c r="DV570" s="173"/>
      <c r="DW570" s="173"/>
      <c r="DX570" s="173"/>
      <c r="DY570" s="173"/>
      <c r="DZ570" s="173"/>
      <c r="EA570" s="173"/>
      <c r="EB570" s="173"/>
      <c r="EC570" s="173"/>
      <c r="ED570" s="173"/>
      <c r="EE570" s="173"/>
      <c r="EF570" s="173"/>
      <c r="EG570" s="173"/>
      <c r="EH570" s="173"/>
      <c r="EI570" s="173"/>
      <c r="EJ570" s="173"/>
      <c r="EK570" s="173"/>
      <c r="EL570" s="173"/>
      <c r="EM570" s="173"/>
      <c r="EN570" s="173"/>
      <c r="EO570" s="173"/>
      <c r="EP570" s="173"/>
      <c r="EQ570" s="173"/>
      <c r="ER570" s="173"/>
      <c r="ES570" s="173"/>
      <c r="ET570" s="173"/>
      <c r="EU570" s="173"/>
      <c r="EV570" s="173"/>
      <c r="EW570" s="173"/>
      <c r="EX570" s="173"/>
      <c r="EY570" s="173"/>
      <c r="EZ570" s="173"/>
      <c r="FA570" s="173"/>
      <c r="FB570" s="173"/>
      <c r="FC570" s="173"/>
      <c r="FD570" s="173"/>
      <c r="FE570" s="173"/>
      <c r="FF570" s="173"/>
      <c r="FG570" s="173"/>
      <c r="FH570" s="173"/>
      <c r="FI570" s="173"/>
      <c r="FJ570" s="173"/>
      <c r="FK570" s="173"/>
      <c r="FL570" s="173"/>
      <c r="FM570" s="173"/>
      <c r="FN570" s="173"/>
      <c r="FO570" s="173"/>
      <c r="FP570" s="173"/>
      <c r="FQ570" s="173"/>
      <c r="FR570" s="173"/>
      <c r="FS570" s="173"/>
      <c r="FT570" s="173"/>
      <c r="FU570" s="173"/>
    </row>
    <row r="571" spans="1:177" s="1" customFormat="1" ht="18.75">
      <c r="A571" s="68">
        <f t="shared" si="176"/>
        <v>48</v>
      </c>
      <c r="B571" s="116">
        <v>4</v>
      </c>
      <c r="C571" s="117" t="s">
        <v>302</v>
      </c>
      <c r="D571" s="159"/>
      <c r="E571" s="118">
        <f aca="true" t="shared" si="194" ref="E571:L571">SUM(E572)</f>
        <v>191599</v>
      </c>
      <c r="F571" s="118">
        <f t="shared" si="194"/>
        <v>212901</v>
      </c>
      <c r="G571" s="118">
        <f t="shared" si="194"/>
        <v>223374</v>
      </c>
      <c r="H571" s="118">
        <f t="shared" si="194"/>
        <v>223374</v>
      </c>
      <c r="I571" s="118">
        <f t="shared" si="194"/>
        <v>223329</v>
      </c>
      <c r="J571" s="118">
        <f t="shared" si="194"/>
        <v>230994</v>
      </c>
      <c r="K571" s="118">
        <f t="shared" si="194"/>
        <v>283567</v>
      </c>
      <c r="L571" s="118">
        <f t="shared" si="194"/>
        <v>296070</v>
      </c>
      <c r="M571" s="269">
        <f>SUM(L571/K571*100)</f>
        <v>104.40918724675296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</row>
    <row r="572" spans="1:177" s="184" customFormat="1" ht="18.75">
      <c r="A572" s="68">
        <f t="shared" si="176"/>
        <v>49</v>
      </c>
      <c r="B572" s="180"/>
      <c r="C572" s="100" t="s">
        <v>35</v>
      </c>
      <c r="D572" s="73"/>
      <c r="E572" s="72">
        <f>SUM(E574+E580+E586-E591)</f>
        <v>191599</v>
      </c>
      <c r="F572" s="72">
        <f aca="true" t="shared" si="195" ref="F572:L572">SUM(F574+F580+F586-F591)</f>
        <v>212901</v>
      </c>
      <c r="G572" s="71">
        <f>SUM(G574+G580+G586-G591)</f>
        <v>223374</v>
      </c>
      <c r="H572" s="71">
        <f>SUM(H574+H580+H586-H591)</f>
        <v>223374</v>
      </c>
      <c r="I572" s="72">
        <f t="shared" si="195"/>
        <v>223329</v>
      </c>
      <c r="J572" s="71">
        <f t="shared" si="195"/>
        <v>230994</v>
      </c>
      <c r="K572" s="71">
        <f t="shared" si="195"/>
        <v>283567</v>
      </c>
      <c r="L572" s="71">
        <f t="shared" si="195"/>
        <v>296070</v>
      </c>
      <c r="M572" s="266">
        <f>SUM(L572/K572*100)</f>
        <v>104.40918724675296</v>
      </c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  <c r="AA572" s="183"/>
      <c r="AB572" s="183"/>
      <c r="AC572" s="183"/>
      <c r="AD572" s="183"/>
      <c r="AE572" s="183"/>
      <c r="AF572" s="183"/>
      <c r="AG572" s="183"/>
      <c r="AH572" s="183"/>
      <c r="AI572" s="183"/>
      <c r="AJ572" s="183"/>
      <c r="AK572" s="183"/>
      <c r="AL572" s="183"/>
      <c r="AM572" s="183"/>
      <c r="AN572" s="183"/>
      <c r="AO572" s="183"/>
      <c r="AP572" s="183"/>
      <c r="AQ572" s="183"/>
      <c r="AR572" s="183"/>
      <c r="AS572" s="183"/>
      <c r="AT572" s="183"/>
      <c r="AU572" s="183"/>
      <c r="AV572" s="183"/>
      <c r="AW572" s="183"/>
      <c r="AX572" s="183"/>
      <c r="AY572" s="183"/>
      <c r="AZ572" s="183"/>
      <c r="BA572" s="183"/>
      <c r="BB572" s="183"/>
      <c r="BC572" s="183"/>
      <c r="BD572" s="183"/>
      <c r="BE572" s="183"/>
      <c r="BF572" s="183"/>
      <c r="BG572" s="183"/>
      <c r="BH572" s="183"/>
      <c r="BI572" s="183"/>
      <c r="BJ572" s="183"/>
      <c r="BK572" s="183"/>
      <c r="BL572" s="183"/>
      <c r="BM572" s="183"/>
      <c r="BN572" s="183"/>
      <c r="BO572" s="183"/>
      <c r="BP572" s="183"/>
      <c r="BQ572" s="183"/>
      <c r="BR572" s="183"/>
      <c r="BS572" s="183"/>
      <c r="BT572" s="183"/>
      <c r="BU572" s="183"/>
      <c r="BV572" s="183"/>
      <c r="BW572" s="183"/>
      <c r="BX572" s="183"/>
      <c r="BY572" s="183"/>
      <c r="BZ572" s="183"/>
      <c r="CA572" s="183"/>
      <c r="CB572" s="183"/>
      <c r="CC572" s="183"/>
      <c r="CD572" s="183"/>
      <c r="CE572" s="183"/>
      <c r="CF572" s="183"/>
      <c r="CG572" s="183"/>
      <c r="CH572" s="183"/>
      <c r="CI572" s="183"/>
      <c r="CJ572" s="183"/>
      <c r="CK572" s="183"/>
      <c r="CL572" s="183"/>
      <c r="CM572" s="183"/>
      <c r="CN572" s="183"/>
      <c r="CO572" s="183"/>
      <c r="CP572" s="183"/>
      <c r="CQ572" s="183"/>
      <c r="CR572" s="183"/>
      <c r="CS572" s="183"/>
      <c r="CT572" s="183"/>
      <c r="CU572" s="183"/>
      <c r="CV572" s="183"/>
      <c r="CW572" s="183"/>
      <c r="CX572" s="183"/>
      <c r="CY572" s="183"/>
      <c r="CZ572" s="183"/>
      <c r="DA572" s="183"/>
      <c r="DB572" s="183"/>
      <c r="DC572" s="183"/>
      <c r="DD572" s="183"/>
      <c r="DE572" s="183"/>
      <c r="DF572" s="183"/>
      <c r="DG572" s="183"/>
      <c r="DH572" s="183"/>
      <c r="DI572" s="183"/>
      <c r="DJ572" s="183"/>
      <c r="DK572" s="183"/>
      <c r="DL572" s="183"/>
      <c r="DM572" s="183"/>
      <c r="DN572" s="183"/>
      <c r="DO572" s="183"/>
      <c r="DP572" s="183"/>
      <c r="DQ572" s="183"/>
      <c r="DR572" s="183"/>
      <c r="DS572" s="183"/>
      <c r="DT572" s="183"/>
      <c r="DU572" s="183"/>
      <c r="DV572" s="183"/>
      <c r="DW572" s="183"/>
      <c r="DX572" s="183"/>
      <c r="DY572" s="183"/>
      <c r="DZ572" s="183"/>
      <c r="EA572" s="183"/>
      <c r="EB572" s="183"/>
      <c r="EC572" s="183"/>
      <c r="ED572" s="183"/>
      <c r="EE572" s="183"/>
      <c r="EF572" s="183"/>
      <c r="EG572" s="183"/>
      <c r="EH572" s="183"/>
      <c r="EI572" s="183"/>
      <c r="EJ572" s="183"/>
      <c r="EK572" s="183"/>
      <c r="EL572" s="183"/>
      <c r="EM572" s="183"/>
      <c r="EN572" s="183"/>
      <c r="EO572" s="183"/>
      <c r="EP572" s="183"/>
      <c r="EQ572" s="183"/>
      <c r="ER572" s="183"/>
      <c r="ES572" s="183"/>
      <c r="ET572" s="183"/>
      <c r="EU572" s="183"/>
      <c r="EV572" s="183"/>
      <c r="EW572" s="183"/>
      <c r="EX572" s="183"/>
      <c r="EY572" s="183"/>
      <c r="EZ572" s="183"/>
      <c r="FA572" s="183"/>
      <c r="FB572" s="183"/>
      <c r="FC572" s="183"/>
      <c r="FD572" s="183"/>
      <c r="FE572" s="183"/>
      <c r="FF572" s="183"/>
      <c r="FG572" s="183"/>
      <c r="FH572" s="183"/>
      <c r="FI572" s="183"/>
      <c r="FJ572" s="183"/>
      <c r="FK572" s="183"/>
      <c r="FL572" s="183"/>
      <c r="FM572" s="183"/>
      <c r="FN572" s="183"/>
      <c r="FO572" s="183"/>
      <c r="FP572" s="183"/>
      <c r="FQ572" s="183"/>
      <c r="FR572" s="183"/>
      <c r="FS572" s="183"/>
      <c r="FT572" s="183"/>
      <c r="FU572" s="183"/>
    </row>
    <row r="573" spans="1:177" s="184" customFormat="1" ht="18.75">
      <c r="A573" s="68">
        <f t="shared" si="176"/>
        <v>50</v>
      </c>
      <c r="B573" s="180"/>
      <c r="C573" s="100" t="s">
        <v>78</v>
      </c>
      <c r="D573" s="211"/>
      <c r="E573" s="72">
        <f>SUM(E591)</f>
        <v>1818</v>
      </c>
      <c r="F573" s="72">
        <f aca="true" t="shared" si="196" ref="F573:L573">SUM(F591)</f>
        <v>0</v>
      </c>
      <c r="G573" s="71">
        <f>SUM(G591)</f>
        <v>0</v>
      </c>
      <c r="H573" s="71">
        <f>SUM(H591)</f>
        <v>0</v>
      </c>
      <c r="I573" s="72">
        <f t="shared" si="196"/>
        <v>0</v>
      </c>
      <c r="J573" s="71">
        <f t="shared" si="196"/>
        <v>0</v>
      </c>
      <c r="K573" s="71">
        <f t="shared" si="196"/>
        <v>0</v>
      </c>
      <c r="L573" s="71">
        <f t="shared" si="196"/>
        <v>0</v>
      </c>
      <c r="M573" s="266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  <c r="Z573" s="183"/>
      <c r="AA573" s="183"/>
      <c r="AB573" s="183"/>
      <c r="AC573" s="183"/>
      <c r="AD573" s="183"/>
      <c r="AE573" s="183"/>
      <c r="AF573" s="183"/>
      <c r="AG573" s="183"/>
      <c r="AH573" s="183"/>
      <c r="AI573" s="183"/>
      <c r="AJ573" s="183"/>
      <c r="AK573" s="183"/>
      <c r="AL573" s="183"/>
      <c r="AM573" s="183"/>
      <c r="AN573" s="183"/>
      <c r="AO573" s="183"/>
      <c r="AP573" s="183"/>
      <c r="AQ573" s="183"/>
      <c r="AR573" s="183"/>
      <c r="AS573" s="183"/>
      <c r="AT573" s="183"/>
      <c r="AU573" s="183"/>
      <c r="AV573" s="183"/>
      <c r="AW573" s="183"/>
      <c r="AX573" s="183"/>
      <c r="AY573" s="183"/>
      <c r="AZ573" s="183"/>
      <c r="BA573" s="183"/>
      <c r="BB573" s="183"/>
      <c r="BC573" s="183"/>
      <c r="BD573" s="183"/>
      <c r="BE573" s="183"/>
      <c r="BF573" s="183"/>
      <c r="BG573" s="183"/>
      <c r="BH573" s="183"/>
      <c r="BI573" s="183"/>
      <c r="BJ573" s="183"/>
      <c r="BK573" s="183"/>
      <c r="BL573" s="183"/>
      <c r="BM573" s="183"/>
      <c r="BN573" s="183"/>
      <c r="BO573" s="183"/>
      <c r="BP573" s="183"/>
      <c r="BQ573" s="183"/>
      <c r="BR573" s="183"/>
      <c r="BS573" s="183"/>
      <c r="BT573" s="183"/>
      <c r="BU573" s="183"/>
      <c r="BV573" s="183"/>
      <c r="BW573" s="183"/>
      <c r="BX573" s="183"/>
      <c r="BY573" s="183"/>
      <c r="BZ573" s="183"/>
      <c r="CA573" s="183"/>
      <c r="CB573" s="183"/>
      <c r="CC573" s="183"/>
      <c r="CD573" s="183"/>
      <c r="CE573" s="183"/>
      <c r="CF573" s="183"/>
      <c r="CG573" s="183"/>
      <c r="CH573" s="183"/>
      <c r="CI573" s="183"/>
      <c r="CJ573" s="183"/>
      <c r="CK573" s="183"/>
      <c r="CL573" s="183"/>
      <c r="CM573" s="183"/>
      <c r="CN573" s="183"/>
      <c r="CO573" s="183"/>
      <c r="CP573" s="183"/>
      <c r="CQ573" s="183"/>
      <c r="CR573" s="183"/>
      <c r="CS573" s="183"/>
      <c r="CT573" s="183"/>
      <c r="CU573" s="183"/>
      <c r="CV573" s="183"/>
      <c r="CW573" s="183"/>
      <c r="CX573" s="183"/>
      <c r="CY573" s="183"/>
      <c r="CZ573" s="183"/>
      <c r="DA573" s="183"/>
      <c r="DB573" s="183"/>
      <c r="DC573" s="183"/>
      <c r="DD573" s="183"/>
      <c r="DE573" s="183"/>
      <c r="DF573" s="183"/>
      <c r="DG573" s="183"/>
      <c r="DH573" s="183"/>
      <c r="DI573" s="183"/>
      <c r="DJ573" s="183"/>
      <c r="DK573" s="183"/>
      <c r="DL573" s="183"/>
      <c r="DM573" s="183"/>
      <c r="DN573" s="183"/>
      <c r="DO573" s="183"/>
      <c r="DP573" s="183"/>
      <c r="DQ573" s="183"/>
      <c r="DR573" s="183"/>
      <c r="DS573" s="183"/>
      <c r="DT573" s="183"/>
      <c r="DU573" s="183"/>
      <c r="DV573" s="183"/>
      <c r="DW573" s="183"/>
      <c r="DX573" s="183"/>
      <c r="DY573" s="183"/>
      <c r="DZ573" s="183"/>
      <c r="EA573" s="183"/>
      <c r="EB573" s="183"/>
      <c r="EC573" s="183"/>
      <c r="ED573" s="183"/>
      <c r="EE573" s="183"/>
      <c r="EF573" s="183"/>
      <c r="EG573" s="183"/>
      <c r="EH573" s="183"/>
      <c r="EI573" s="183"/>
      <c r="EJ573" s="183"/>
      <c r="EK573" s="183"/>
      <c r="EL573" s="183"/>
      <c r="EM573" s="183"/>
      <c r="EN573" s="183"/>
      <c r="EO573" s="183"/>
      <c r="EP573" s="183"/>
      <c r="EQ573" s="183"/>
      <c r="ER573" s="183"/>
      <c r="ES573" s="183"/>
      <c r="ET573" s="183"/>
      <c r="EU573" s="183"/>
      <c r="EV573" s="183"/>
      <c r="EW573" s="183"/>
      <c r="EX573" s="183"/>
      <c r="EY573" s="183"/>
      <c r="EZ573" s="183"/>
      <c r="FA573" s="183"/>
      <c r="FB573" s="183"/>
      <c r="FC573" s="183"/>
      <c r="FD573" s="183"/>
      <c r="FE573" s="183"/>
      <c r="FF573" s="183"/>
      <c r="FG573" s="183"/>
      <c r="FH573" s="183"/>
      <c r="FI573" s="183"/>
      <c r="FJ573" s="183"/>
      <c r="FK573" s="183"/>
      <c r="FL573" s="183"/>
      <c r="FM573" s="183"/>
      <c r="FN573" s="183"/>
      <c r="FO573" s="183"/>
      <c r="FP573" s="183"/>
      <c r="FQ573" s="183"/>
      <c r="FR573" s="183"/>
      <c r="FS573" s="183"/>
      <c r="FT573" s="183"/>
      <c r="FU573" s="183"/>
    </row>
    <row r="574" spans="1:177" s="184" customFormat="1" ht="18.75">
      <c r="A574" s="68">
        <f t="shared" si="176"/>
        <v>51</v>
      </c>
      <c r="B574" s="180"/>
      <c r="C574" s="114" t="s">
        <v>32</v>
      </c>
      <c r="D574" s="181" t="s">
        <v>303</v>
      </c>
      <c r="E574" s="186">
        <f>SUM(E575:E578)</f>
        <v>79273</v>
      </c>
      <c r="F574" s="186">
        <f aca="true" t="shared" si="197" ref="F574:L574">SUM(F575:F578)</f>
        <v>84099</v>
      </c>
      <c r="G574" s="186">
        <f>SUM(G575:G578)</f>
        <v>79374</v>
      </c>
      <c r="H574" s="186">
        <f>SUM(H575:H578)</f>
        <v>79374</v>
      </c>
      <c r="I574" s="186">
        <f t="shared" si="197"/>
        <v>78031</v>
      </c>
      <c r="J574" s="186">
        <f t="shared" si="197"/>
        <v>84410</v>
      </c>
      <c r="K574" s="186">
        <f t="shared" si="197"/>
        <v>86000</v>
      </c>
      <c r="L574" s="186">
        <f t="shared" si="197"/>
        <v>86500</v>
      </c>
      <c r="M574" s="260">
        <f>SUM(L574/K574)*100</f>
        <v>100.5813953488372</v>
      </c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  <c r="Z574" s="183"/>
      <c r="AA574" s="183"/>
      <c r="AB574" s="183"/>
      <c r="AC574" s="183"/>
      <c r="AD574" s="183"/>
      <c r="AE574" s="183"/>
      <c r="AF574" s="183"/>
      <c r="AG574" s="183"/>
      <c r="AH574" s="183"/>
      <c r="AI574" s="183"/>
      <c r="AJ574" s="183"/>
      <c r="AK574" s="183"/>
      <c r="AL574" s="183"/>
      <c r="AM574" s="183"/>
      <c r="AN574" s="183"/>
      <c r="AO574" s="183"/>
      <c r="AP574" s="183"/>
      <c r="AQ574" s="183"/>
      <c r="AR574" s="183"/>
      <c r="AS574" s="183"/>
      <c r="AT574" s="183"/>
      <c r="AU574" s="183"/>
      <c r="AV574" s="183"/>
      <c r="AW574" s="183"/>
      <c r="AX574" s="183"/>
      <c r="AY574" s="183"/>
      <c r="AZ574" s="183"/>
      <c r="BA574" s="183"/>
      <c r="BB574" s="183"/>
      <c r="BC574" s="183"/>
      <c r="BD574" s="183"/>
      <c r="BE574" s="183"/>
      <c r="BF574" s="183"/>
      <c r="BG574" s="183"/>
      <c r="BH574" s="183"/>
      <c r="BI574" s="183"/>
      <c r="BJ574" s="183"/>
      <c r="BK574" s="183"/>
      <c r="BL574" s="183"/>
      <c r="BM574" s="183"/>
      <c r="BN574" s="183"/>
      <c r="BO574" s="183"/>
      <c r="BP574" s="183"/>
      <c r="BQ574" s="183"/>
      <c r="BR574" s="183"/>
      <c r="BS574" s="183"/>
      <c r="BT574" s="183"/>
      <c r="BU574" s="183"/>
      <c r="BV574" s="183"/>
      <c r="BW574" s="183"/>
      <c r="BX574" s="183"/>
      <c r="BY574" s="183"/>
      <c r="BZ574" s="183"/>
      <c r="CA574" s="183"/>
      <c r="CB574" s="183"/>
      <c r="CC574" s="183"/>
      <c r="CD574" s="183"/>
      <c r="CE574" s="183"/>
      <c r="CF574" s="183"/>
      <c r="CG574" s="183"/>
      <c r="CH574" s="183"/>
      <c r="CI574" s="183"/>
      <c r="CJ574" s="183"/>
      <c r="CK574" s="183"/>
      <c r="CL574" s="183"/>
      <c r="CM574" s="183"/>
      <c r="CN574" s="183"/>
      <c r="CO574" s="183"/>
      <c r="CP574" s="183"/>
      <c r="CQ574" s="183"/>
      <c r="CR574" s="183"/>
      <c r="CS574" s="183"/>
      <c r="CT574" s="183"/>
      <c r="CU574" s="183"/>
      <c r="CV574" s="183"/>
      <c r="CW574" s="183"/>
      <c r="CX574" s="183"/>
      <c r="CY574" s="183"/>
      <c r="CZ574" s="183"/>
      <c r="DA574" s="183"/>
      <c r="DB574" s="183"/>
      <c r="DC574" s="183"/>
      <c r="DD574" s="183"/>
      <c r="DE574" s="183"/>
      <c r="DF574" s="183"/>
      <c r="DG574" s="183"/>
      <c r="DH574" s="183"/>
      <c r="DI574" s="183"/>
      <c r="DJ574" s="183"/>
      <c r="DK574" s="183"/>
      <c r="DL574" s="183"/>
      <c r="DM574" s="183"/>
      <c r="DN574" s="183"/>
      <c r="DO574" s="183"/>
      <c r="DP574" s="183"/>
      <c r="DQ574" s="183"/>
      <c r="DR574" s="183"/>
      <c r="DS574" s="183"/>
      <c r="DT574" s="183"/>
      <c r="DU574" s="183"/>
      <c r="DV574" s="183"/>
      <c r="DW574" s="183"/>
      <c r="DX574" s="183"/>
      <c r="DY574" s="183"/>
      <c r="DZ574" s="183"/>
      <c r="EA574" s="183"/>
      <c r="EB574" s="183"/>
      <c r="EC574" s="183"/>
      <c r="ED574" s="183"/>
      <c r="EE574" s="183"/>
      <c r="EF574" s="183"/>
      <c r="EG574" s="183"/>
      <c r="EH574" s="183"/>
      <c r="EI574" s="183"/>
      <c r="EJ574" s="183"/>
      <c r="EK574" s="183"/>
      <c r="EL574" s="183"/>
      <c r="EM574" s="183"/>
      <c r="EN574" s="183"/>
      <c r="EO574" s="183"/>
      <c r="EP574" s="183"/>
      <c r="EQ574" s="183"/>
      <c r="ER574" s="183"/>
      <c r="ES574" s="183"/>
      <c r="ET574" s="183"/>
      <c r="EU574" s="183"/>
      <c r="EV574" s="183"/>
      <c r="EW574" s="183"/>
      <c r="EX574" s="183"/>
      <c r="EY574" s="183"/>
      <c r="EZ574" s="183"/>
      <c r="FA574" s="183"/>
      <c r="FB574" s="183"/>
      <c r="FC574" s="183"/>
      <c r="FD574" s="183"/>
      <c r="FE574" s="183"/>
      <c r="FF574" s="183"/>
      <c r="FG574" s="183"/>
      <c r="FH574" s="183"/>
      <c r="FI574" s="183"/>
      <c r="FJ574" s="183"/>
      <c r="FK574" s="183"/>
      <c r="FL574" s="183"/>
      <c r="FM574" s="183"/>
      <c r="FN574" s="183"/>
      <c r="FO574" s="183"/>
      <c r="FP574" s="183"/>
      <c r="FQ574" s="183"/>
      <c r="FR574" s="183"/>
      <c r="FS574" s="183"/>
      <c r="FT574" s="183"/>
      <c r="FU574" s="183"/>
    </row>
    <row r="575" spans="1:177" s="184" customFormat="1" ht="18.75">
      <c r="A575" s="68">
        <f t="shared" si="176"/>
        <v>52</v>
      </c>
      <c r="B575" s="180"/>
      <c r="C575" s="168" t="s">
        <v>60</v>
      </c>
      <c r="D575" s="80" t="s">
        <v>134</v>
      </c>
      <c r="E575" s="186">
        <v>39269</v>
      </c>
      <c r="F575" s="186">
        <v>38078</v>
      </c>
      <c r="G575" s="186">
        <v>36000</v>
      </c>
      <c r="H575" s="186">
        <v>36000</v>
      </c>
      <c r="I575" s="186">
        <v>24200</v>
      </c>
      <c r="J575" s="186">
        <v>45500</v>
      </c>
      <c r="K575" s="186">
        <v>49000</v>
      </c>
      <c r="L575" s="186">
        <v>49000</v>
      </c>
      <c r="M575" s="260">
        <f>SUM(L575/K575)*100</f>
        <v>100</v>
      </c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  <c r="AA575" s="183"/>
      <c r="AB575" s="183"/>
      <c r="AC575" s="183"/>
      <c r="AD575" s="183"/>
      <c r="AE575" s="183"/>
      <c r="AF575" s="183"/>
      <c r="AG575" s="183"/>
      <c r="AH575" s="183"/>
      <c r="AI575" s="183"/>
      <c r="AJ575" s="183"/>
      <c r="AK575" s="183"/>
      <c r="AL575" s="183"/>
      <c r="AM575" s="183"/>
      <c r="AN575" s="183"/>
      <c r="AO575" s="183"/>
      <c r="AP575" s="183"/>
      <c r="AQ575" s="183"/>
      <c r="AR575" s="183"/>
      <c r="AS575" s="183"/>
      <c r="AT575" s="183"/>
      <c r="AU575" s="183"/>
      <c r="AV575" s="183"/>
      <c r="AW575" s="183"/>
      <c r="AX575" s="183"/>
      <c r="AY575" s="183"/>
      <c r="AZ575" s="183"/>
      <c r="BA575" s="183"/>
      <c r="BB575" s="183"/>
      <c r="BC575" s="183"/>
      <c r="BD575" s="183"/>
      <c r="BE575" s="183"/>
      <c r="BF575" s="183"/>
      <c r="BG575" s="183"/>
      <c r="BH575" s="183"/>
      <c r="BI575" s="183"/>
      <c r="BJ575" s="183"/>
      <c r="BK575" s="183"/>
      <c r="BL575" s="183"/>
      <c r="BM575" s="183"/>
      <c r="BN575" s="183"/>
      <c r="BO575" s="183"/>
      <c r="BP575" s="183"/>
      <c r="BQ575" s="183"/>
      <c r="BR575" s="183"/>
      <c r="BS575" s="183"/>
      <c r="BT575" s="183"/>
      <c r="BU575" s="183"/>
      <c r="BV575" s="183"/>
      <c r="BW575" s="183"/>
      <c r="BX575" s="183"/>
      <c r="BY575" s="183"/>
      <c r="BZ575" s="183"/>
      <c r="CA575" s="183"/>
      <c r="CB575" s="183"/>
      <c r="CC575" s="183"/>
      <c r="CD575" s="183"/>
      <c r="CE575" s="183"/>
      <c r="CF575" s="183"/>
      <c r="CG575" s="183"/>
      <c r="CH575" s="183"/>
      <c r="CI575" s="183"/>
      <c r="CJ575" s="183"/>
      <c r="CK575" s="183"/>
      <c r="CL575" s="183"/>
      <c r="CM575" s="183"/>
      <c r="CN575" s="183"/>
      <c r="CO575" s="183"/>
      <c r="CP575" s="183"/>
      <c r="CQ575" s="183"/>
      <c r="CR575" s="183"/>
      <c r="CS575" s="183"/>
      <c r="CT575" s="183"/>
      <c r="CU575" s="183"/>
      <c r="CV575" s="183"/>
      <c r="CW575" s="183"/>
      <c r="CX575" s="183"/>
      <c r="CY575" s="183"/>
      <c r="CZ575" s="183"/>
      <c r="DA575" s="183"/>
      <c r="DB575" s="183"/>
      <c r="DC575" s="183"/>
      <c r="DD575" s="183"/>
      <c r="DE575" s="183"/>
      <c r="DF575" s="183"/>
      <c r="DG575" s="183"/>
      <c r="DH575" s="183"/>
      <c r="DI575" s="183"/>
      <c r="DJ575" s="183"/>
      <c r="DK575" s="183"/>
      <c r="DL575" s="183"/>
      <c r="DM575" s="183"/>
      <c r="DN575" s="183"/>
      <c r="DO575" s="183"/>
      <c r="DP575" s="183"/>
      <c r="DQ575" s="183"/>
      <c r="DR575" s="183"/>
      <c r="DS575" s="183"/>
      <c r="DT575" s="183"/>
      <c r="DU575" s="183"/>
      <c r="DV575" s="183"/>
      <c r="DW575" s="183"/>
      <c r="DX575" s="183"/>
      <c r="DY575" s="183"/>
      <c r="DZ575" s="183"/>
      <c r="EA575" s="183"/>
      <c r="EB575" s="183"/>
      <c r="EC575" s="183"/>
      <c r="ED575" s="183"/>
      <c r="EE575" s="183"/>
      <c r="EF575" s="183"/>
      <c r="EG575" s="183"/>
      <c r="EH575" s="183"/>
      <c r="EI575" s="183"/>
      <c r="EJ575" s="183"/>
      <c r="EK575" s="183"/>
      <c r="EL575" s="183"/>
      <c r="EM575" s="183"/>
      <c r="EN575" s="183"/>
      <c r="EO575" s="183"/>
      <c r="EP575" s="183"/>
      <c r="EQ575" s="183"/>
      <c r="ER575" s="183"/>
      <c r="ES575" s="183"/>
      <c r="ET575" s="183"/>
      <c r="EU575" s="183"/>
      <c r="EV575" s="183"/>
      <c r="EW575" s="183"/>
      <c r="EX575" s="183"/>
      <c r="EY575" s="183"/>
      <c r="EZ575" s="183"/>
      <c r="FA575" s="183"/>
      <c r="FB575" s="183"/>
      <c r="FC575" s="183"/>
      <c r="FD575" s="183"/>
      <c r="FE575" s="183"/>
      <c r="FF575" s="183"/>
      <c r="FG575" s="183"/>
      <c r="FH575" s="183"/>
      <c r="FI575" s="183"/>
      <c r="FJ575" s="183"/>
      <c r="FK575" s="183"/>
      <c r="FL575" s="183"/>
      <c r="FM575" s="183"/>
      <c r="FN575" s="183"/>
      <c r="FO575" s="183"/>
      <c r="FP575" s="183"/>
      <c r="FQ575" s="183"/>
      <c r="FR575" s="183"/>
      <c r="FS575" s="183"/>
      <c r="FT575" s="183"/>
      <c r="FU575" s="183"/>
    </row>
    <row r="576" spans="1:177" s="184" customFormat="1" ht="18.75">
      <c r="A576" s="68">
        <f t="shared" si="176"/>
        <v>53</v>
      </c>
      <c r="B576" s="180"/>
      <c r="C576" s="168" t="s">
        <v>61</v>
      </c>
      <c r="D576" s="111" t="s">
        <v>125</v>
      </c>
      <c r="E576" s="186">
        <v>13822</v>
      </c>
      <c r="F576" s="186">
        <v>13062</v>
      </c>
      <c r="G576" s="186">
        <v>12000</v>
      </c>
      <c r="H576" s="186">
        <v>12000</v>
      </c>
      <c r="I576" s="186">
        <v>8450</v>
      </c>
      <c r="J576" s="186">
        <v>16000</v>
      </c>
      <c r="K576" s="186">
        <v>17125</v>
      </c>
      <c r="L576" s="186">
        <v>17125</v>
      </c>
      <c r="M576" s="260">
        <f>SUM(L576/K576)*100</f>
        <v>100</v>
      </c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  <c r="Z576" s="183"/>
      <c r="AA576" s="183"/>
      <c r="AB576" s="183"/>
      <c r="AC576" s="183"/>
      <c r="AD576" s="183"/>
      <c r="AE576" s="183"/>
      <c r="AF576" s="183"/>
      <c r="AG576" s="183"/>
      <c r="AH576" s="183"/>
      <c r="AI576" s="183"/>
      <c r="AJ576" s="183"/>
      <c r="AK576" s="183"/>
      <c r="AL576" s="183"/>
      <c r="AM576" s="183"/>
      <c r="AN576" s="183"/>
      <c r="AO576" s="183"/>
      <c r="AP576" s="183"/>
      <c r="AQ576" s="183"/>
      <c r="AR576" s="183"/>
      <c r="AS576" s="183"/>
      <c r="AT576" s="183"/>
      <c r="AU576" s="183"/>
      <c r="AV576" s="183"/>
      <c r="AW576" s="183"/>
      <c r="AX576" s="183"/>
      <c r="AY576" s="183"/>
      <c r="AZ576" s="183"/>
      <c r="BA576" s="183"/>
      <c r="BB576" s="183"/>
      <c r="BC576" s="183"/>
      <c r="BD576" s="183"/>
      <c r="BE576" s="183"/>
      <c r="BF576" s="183"/>
      <c r="BG576" s="183"/>
      <c r="BH576" s="183"/>
      <c r="BI576" s="183"/>
      <c r="BJ576" s="183"/>
      <c r="BK576" s="183"/>
      <c r="BL576" s="183"/>
      <c r="BM576" s="183"/>
      <c r="BN576" s="183"/>
      <c r="BO576" s="183"/>
      <c r="BP576" s="183"/>
      <c r="BQ576" s="183"/>
      <c r="BR576" s="183"/>
      <c r="BS576" s="183"/>
      <c r="BT576" s="183"/>
      <c r="BU576" s="183"/>
      <c r="BV576" s="183"/>
      <c r="BW576" s="183"/>
      <c r="BX576" s="183"/>
      <c r="BY576" s="183"/>
      <c r="BZ576" s="183"/>
      <c r="CA576" s="183"/>
      <c r="CB576" s="183"/>
      <c r="CC576" s="183"/>
      <c r="CD576" s="183"/>
      <c r="CE576" s="183"/>
      <c r="CF576" s="183"/>
      <c r="CG576" s="183"/>
      <c r="CH576" s="183"/>
      <c r="CI576" s="183"/>
      <c r="CJ576" s="183"/>
      <c r="CK576" s="183"/>
      <c r="CL576" s="183"/>
      <c r="CM576" s="183"/>
      <c r="CN576" s="183"/>
      <c r="CO576" s="183"/>
      <c r="CP576" s="183"/>
      <c r="CQ576" s="183"/>
      <c r="CR576" s="183"/>
      <c r="CS576" s="183"/>
      <c r="CT576" s="183"/>
      <c r="CU576" s="183"/>
      <c r="CV576" s="183"/>
      <c r="CW576" s="183"/>
      <c r="CX576" s="183"/>
      <c r="CY576" s="183"/>
      <c r="CZ576" s="183"/>
      <c r="DA576" s="183"/>
      <c r="DB576" s="183"/>
      <c r="DC576" s="183"/>
      <c r="DD576" s="183"/>
      <c r="DE576" s="183"/>
      <c r="DF576" s="183"/>
      <c r="DG576" s="183"/>
      <c r="DH576" s="183"/>
      <c r="DI576" s="183"/>
      <c r="DJ576" s="183"/>
      <c r="DK576" s="183"/>
      <c r="DL576" s="183"/>
      <c r="DM576" s="183"/>
      <c r="DN576" s="183"/>
      <c r="DO576" s="183"/>
      <c r="DP576" s="183"/>
      <c r="DQ576" s="183"/>
      <c r="DR576" s="183"/>
      <c r="DS576" s="183"/>
      <c r="DT576" s="183"/>
      <c r="DU576" s="183"/>
      <c r="DV576" s="183"/>
      <c r="DW576" s="183"/>
      <c r="DX576" s="183"/>
      <c r="DY576" s="183"/>
      <c r="DZ576" s="183"/>
      <c r="EA576" s="183"/>
      <c r="EB576" s="183"/>
      <c r="EC576" s="183"/>
      <c r="ED576" s="183"/>
      <c r="EE576" s="183"/>
      <c r="EF576" s="183"/>
      <c r="EG576" s="183"/>
      <c r="EH576" s="183"/>
      <c r="EI576" s="183"/>
      <c r="EJ576" s="183"/>
      <c r="EK576" s="183"/>
      <c r="EL576" s="183"/>
      <c r="EM576" s="183"/>
      <c r="EN576" s="183"/>
      <c r="EO576" s="183"/>
      <c r="EP576" s="183"/>
      <c r="EQ576" s="183"/>
      <c r="ER576" s="183"/>
      <c r="ES576" s="183"/>
      <c r="ET576" s="183"/>
      <c r="EU576" s="183"/>
      <c r="EV576" s="183"/>
      <c r="EW576" s="183"/>
      <c r="EX576" s="183"/>
      <c r="EY576" s="183"/>
      <c r="EZ576" s="183"/>
      <c r="FA576" s="183"/>
      <c r="FB576" s="183"/>
      <c r="FC576" s="183"/>
      <c r="FD576" s="183"/>
      <c r="FE576" s="183"/>
      <c r="FF576" s="183"/>
      <c r="FG576" s="183"/>
      <c r="FH576" s="183"/>
      <c r="FI576" s="183"/>
      <c r="FJ576" s="183"/>
      <c r="FK576" s="183"/>
      <c r="FL576" s="183"/>
      <c r="FM576" s="183"/>
      <c r="FN576" s="183"/>
      <c r="FO576" s="183"/>
      <c r="FP576" s="183"/>
      <c r="FQ576" s="183"/>
      <c r="FR576" s="183"/>
      <c r="FS576" s="183"/>
      <c r="FT576" s="183"/>
      <c r="FU576" s="183"/>
    </row>
    <row r="577" spans="1:177" s="184" customFormat="1" ht="18.75">
      <c r="A577" s="68">
        <f t="shared" si="176"/>
        <v>54</v>
      </c>
      <c r="B577" s="180"/>
      <c r="C577" s="168" t="s">
        <v>55</v>
      </c>
      <c r="D577" s="80" t="s">
        <v>76</v>
      </c>
      <c r="E577" s="186">
        <v>24058</v>
      </c>
      <c r="F577" s="186">
        <v>32807</v>
      </c>
      <c r="G577" s="186">
        <v>19924</v>
      </c>
      <c r="H577" s="186">
        <v>19924</v>
      </c>
      <c r="I577" s="186">
        <v>43281</v>
      </c>
      <c r="J577" s="186">
        <v>22790</v>
      </c>
      <c r="K577" s="186">
        <v>19725</v>
      </c>
      <c r="L577" s="186">
        <v>20225</v>
      </c>
      <c r="M577" s="260">
        <f>SUM(L577/K577)*100</f>
        <v>102.53485424588087</v>
      </c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  <c r="Z577" s="183"/>
      <c r="AA577" s="183"/>
      <c r="AB577" s="183"/>
      <c r="AC577" s="183"/>
      <c r="AD577" s="183"/>
      <c r="AE577" s="183"/>
      <c r="AF577" s="183"/>
      <c r="AG577" s="183"/>
      <c r="AH577" s="183"/>
      <c r="AI577" s="183"/>
      <c r="AJ577" s="183"/>
      <c r="AK577" s="183"/>
      <c r="AL577" s="183"/>
      <c r="AM577" s="183"/>
      <c r="AN577" s="183"/>
      <c r="AO577" s="183"/>
      <c r="AP577" s="183"/>
      <c r="AQ577" s="183"/>
      <c r="AR577" s="183"/>
      <c r="AS577" s="183"/>
      <c r="AT577" s="183"/>
      <c r="AU577" s="183"/>
      <c r="AV577" s="183"/>
      <c r="AW577" s="183"/>
      <c r="AX577" s="183"/>
      <c r="AY577" s="183"/>
      <c r="AZ577" s="183"/>
      <c r="BA577" s="183"/>
      <c r="BB577" s="183"/>
      <c r="BC577" s="183"/>
      <c r="BD577" s="183"/>
      <c r="BE577" s="183"/>
      <c r="BF577" s="183"/>
      <c r="BG577" s="183"/>
      <c r="BH577" s="183"/>
      <c r="BI577" s="183"/>
      <c r="BJ577" s="183"/>
      <c r="BK577" s="183"/>
      <c r="BL577" s="183"/>
      <c r="BM577" s="183"/>
      <c r="BN577" s="183"/>
      <c r="BO577" s="183"/>
      <c r="BP577" s="183"/>
      <c r="BQ577" s="183"/>
      <c r="BR577" s="183"/>
      <c r="BS577" s="183"/>
      <c r="BT577" s="183"/>
      <c r="BU577" s="183"/>
      <c r="BV577" s="183"/>
      <c r="BW577" s="183"/>
      <c r="BX577" s="183"/>
      <c r="BY577" s="183"/>
      <c r="BZ577" s="183"/>
      <c r="CA577" s="183"/>
      <c r="CB577" s="183"/>
      <c r="CC577" s="183"/>
      <c r="CD577" s="183"/>
      <c r="CE577" s="183"/>
      <c r="CF577" s="183"/>
      <c r="CG577" s="183"/>
      <c r="CH577" s="183"/>
      <c r="CI577" s="183"/>
      <c r="CJ577" s="183"/>
      <c r="CK577" s="183"/>
      <c r="CL577" s="183"/>
      <c r="CM577" s="183"/>
      <c r="CN577" s="183"/>
      <c r="CO577" s="183"/>
      <c r="CP577" s="183"/>
      <c r="CQ577" s="183"/>
      <c r="CR577" s="183"/>
      <c r="CS577" s="183"/>
      <c r="CT577" s="183"/>
      <c r="CU577" s="183"/>
      <c r="CV577" s="183"/>
      <c r="CW577" s="183"/>
      <c r="CX577" s="183"/>
      <c r="CY577" s="183"/>
      <c r="CZ577" s="183"/>
      <c r="DA577" s="183"/>
      <c r="DB577" s="183"/>
      <c r="DC577" s="183"/>
      <c r="DD577" s="183"/>
      <c r="DE577" s="183"/>
      <c r="DF577" s="183"/>
      <c r="DG577" s="183"/>
      <c r="DH577" s="183"/>
      <c r="DI577" s="183"/>
      <c r="DJ577" s="183"/>
      <c r="DK577" s="183"/>
      <c r="DL577" s="183"/>
      <c r="DM577" s="183"/>
      <c r="DN577" s="183"/>
      <c r="DO577" s="183"/>
      <c r="DP577" s="183"/>
      <c r="DQ577" s="183"/>
      <c r="DR577" s="183"/>
      <c r="DS577" s="183"/>
      <c r="DT577" s="183"/>
      <c r="DU577" s="183"/>
      <c r="DV577" s="183"/>
      <c r="DW577" s="183"/>
      <c r="DX577" s="183"/>
      <c r="DY577" s="183"/>
      <c r="DZ577" s="183"/>
      <c r="EA577" s="183"/>
      <c r="EB577" s="183"/>
      <c r="EC577" s="183"/>
      <c r="ED577" s="183"/>
      <c r="EE577" s="183"/>
      <c r="EF577" s="183"/>
      <c r="EG577" s="183"/>
      <c r="EH577" s="183"/>
      <c r="EI577" s="183"/>
      <c r="EJ577" s="183"/>
      <c r="EK577" s="183"/>
      <c r="EL577" s="183"/>
      <c r="EM577" s="183"/>
      <c r="EN577" s="183"/>
      <c r="EO577" s="183"/>
      <c r="EP577" s="183"/>
      <c r="EQ577" s="183"/>
      <c r="ER577" s="183"/>
      <c r="ES577" s="183"/>
      <c r="ET577" s="183"/>
      <c r="EU577" s="183"/>
      <c r="EV577" s="183"/>
      <c r="EW577" s="183"/>
      <c r="EX577" s="183"/>
      <c r="EY577" s="183"/>
      <c r="EZ577" s="183"/>
      <c r="FA577" s="183"/>
      <c r="FB577" s="183"/>
      <c r="FC577" s="183"/>
      <c r="FD577" s="183"/>
      <c r="FE577" s="183"/>
      <c r="FF577" s="183"/>
      <c r="FG577" s="183"/>
      <c r="FH577" s="183"/>
      <c r="FI577" s="183"/>
      <c r="FJ577" s="183"/>
      <c r="FK577" s="183"/>
      <c r="FL577" s="183"/>
      <c r="FM577" s="183"/>
      <c r="FN577" s="183"/>
      <c r="FO577" s="183"/>
      <c r="FP577" s="183"/>
      <c r="FQ577" s="183"/>
      <c r="FR577" s="183"/>
      <c r="FS577" s="183"/>
      <c r="FT577" s="183"/>
      <c r="FU577" s="183"/>
    </row>
    <row r="578" spans="1:177" s="184" customFormat="1" ht="18.75">
      <c r="A578" s="68">
        <f t="shared" si="176"/>
        <v>55</v>
      </c>
      <c r="B578" s="180"/>
      <c r="C578" s="168" t="s">
        <v>170</v>
      </c>
      <c r="D578" s="111" t="s">
        <v>311</v>
      </c>
      <c r="E578" s="186">
        <v>2124</v>
      </c>
      <c r="F578" s="186">
        <v>152</v>
      </c>
      <c r="G578" s="186">
        <v>11450</v>
      </c>
      <c r="H578" s="186">
        <v>11450</v>
      </c>
      <c r="I578" s="186">
        <v>2100</v>
      </c>
      <c r="J578" s="186">
        <v>120</v>
      </c>
      <c r="K578" s="186">
        <v>150</v>
      </c>
      <c r="L578" s="186">
        <v>150</v>
      </c>
      <c r="M578" s="260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  <c r="Z578" s="183"/>
      <c r="AA578" s="183"/>
      <c r="AB578" s="183"/>
      <c r="AC578" s="183"/>
      <c r="AD578" s="183"/>
      <c r="AE578" s="183"/>
      <c r="AF578" s="183"/>
      <c r="AG578" s="183"/>
      <c r="AH578" s="183"/>
      <c r="AI578" s="183"/>
      <c r="AJ578" s="183"/>
      <c r="AK578" s="183"/>
      <c r="AL578" s="183"/>
      <c r="AM578" s="183"/>
      <c r="AN578" s="183"/>
      <c r="AO578" s="183"/>
      <c r="AP578" s="183"/>
      <c r="AQ578" s="183"/>
      <c r="AR578" s="183"/>
      <c r="AS578" s="183"/>
      <c r="AT578" s="183"/>
      <c r="AU578" s="183"/>
      <c r="AV578" s="183"/>
      <c r="AW578" s="183"/>
      <c r="AX578" s="183"/>
      <c r="AY578" s="183"/>
      <c r="AZ578" s="183"/>
      <c r="BA578" s="183"/>
      <c r="BB578" s="183"/>
      <c r="BC578" s="183"/>
      <c r="BD578" s="183"/>
      <c r="BE578" s="183"/>
      <c r="BF578" s="183"/>
      <c r="BG578" s="183"/>
      <c r="BH578" s="183"/>
      <c r="BI578" s="183"/>
      <c r="BJ578" s="183"/>
      <c r="BK578" s="183"/>
      <c r="BL578" s="183"/>
      <c r="BM578" s="183"/>
      <c r="BN578" s="183"/>
      <c r="BO578" s="183"/>
      <c r="BP578" s="183"/>
      <c r="BQ578" s="183"/>
      <c r="BR578" s="183"/>
      <c r="BS578" s="183"/>
      <c r="BT578" s="183"/>
      <c r="BU578" s="183"/>
      <c r="BV578" s="183"/>
      <c r="BW578" s="183"/>
      <c r="BX578" s="183"/>
      <c r="BY578" s="183"/>
      <c r="BZ578" s="183"/>
      <c r="CA578" s="183"/>
      <c r="CB578" s="183"/>
      <c r="CC578" s="183"/>
      <c r="CD578" s="183"/>
      <c r="CE578" s="183"/>
      <c r="CF578" s="183"/>
      <c r="CG578" s="183"/>
      <c r="CH578" s="183"/>
      <c r="CI578" s="183"/>
      <c r="CJ578" s="183"/>
      <c r="CK578" s="183"/>
      <c r="CL578" s="183"/>
      <c r="CM578" s="183"/>
      <c r="CN578" s="183"/>
      <c r="CO578" s="183"/>
      <c r="CP578" s="183"/>
      <c r="CQ578" s="183"/>
      <c r="CR578" s="183"/>
      <c r="CS578" s="183"/>
      <c r="CT578" s="183"/>
      <c r="CU578" s="183"/>
      <c r="CV578" s="183"/>
      <c r="CW578" s="183"/>
      <c r="CX578" s="183"/>
      <c r="CY578" s="183"/>
      <c r="CZ578" s="183"/>
      <c r="DA578" s="183"/>
      <c r="DB578" s="183"/>
      <c r="DC578" s="183"/>
      <c r="DD578" s="183"/>
      <c r="DE578" s="183"/>
      <c r="DF578" s="183"/>
      <c r="DG578" s="183"/>
      <c r="DH578" s="183"/>
      <c r="DI578" s="183"/>
      <c r="DJ578" s="183"/>
      <c r="DK578" s="183"/>
      <c r="DL578" s="183"/>
      <c r="DM578" s="183"/>
      <c r="DN578" s="183"/>
      <c r="DO578" s="183"/>
      <c r="DP578" s="183"/>
      <c r="DQ578" s="183"/>
      <c r="DR578" s="183"/>
      <c r="DS578" s="183"/>
      <c r="DT578" s="183"/>
      <c r="DU578" s="183"/>
      <c r="DV578" s="183"/>
      <c r="DW578" s="183"/>
      <c r="DX578" s="183"/>
      <c r="DY578" s="183"/>
      <c r="DZ578" s="183"/>
      <c r="EA578" s="183"/>
      <c r="EB578" s="183"/>
      <c r="EC578" s="183"/>
      <c r="ED578" s="183"/>
      <c r="EE578" s="183"/>
      <c r="EF578" s="183"/>
      <c r="EG578" s="183"/>
      <c r="EH578" s="183"/>
      <c r="EI578" s="183"/>
      <c r="EJ578" s="183"/>
      <c r="EK578" s="183"/>
      <c r="EL578" s="183"/>
      <c r="EM578" s="183"/>
      <c r="EN578" s="183"/>
      <c r="EO578" s="183"/>
      <c r="EP578" s="183"/>
      <c r="EQ578" s="183"/>
      <c r="ER578" s="183"/>
      <c r="ES578" s="183"/>
      <c r="ET578" s="183"/>
      <c r="EU578" s="183"/>
      <c r="EV578" s="183"/>
      <c r="EW578" s="183"/>
      <c r="EX578" s="183"/>
      <c r="EY578" s="183"/>
      <c r="EZ578" s="183"/>
      <c r="FA578" s="183"/>
      <c r="FB578" s="183"/>
      <c r="FC578" s="183"/>
      <c r="FD578" s="183"/>
      <c r="FE578" s="183"/>
      <c r="FF578" s="183"/>
      <c r="FG578" s="183"/>
      <c r="FH578" s="183"/>
      <c r="FI578" s="183"/>
      <c r="FJ578" s="183"/>
      <c r="FK578" s="183"/>
      <c r="FL578" s="183"/>
      <c r="FM578" s="183"/>
      <c r="FN578" s="183"/>
      <c r="FO578" s="183"/>
      <c r="FP578" s="183"/>
      <c r="FQ578" s="183"/>
      <c r="FR578" s="183"/>
      <c r="FS578" s="183"/>
      <c r="FT578" s="183"/>
      <c r="FU578" s="183"/>
    </row>
    <row r="579" spans="1:177" s="184" customFormat="1" ht="18.75">
      <c r="A579" s="68">
        <f t="shared" si="176"/>
        <v>56</v>
      </c>
      <c r="B579" s="180"/>
      <c r="C579" s="168"/>
      <c r="D579" s="170"/>
      <c r="E579" s="182"/>
      <c r="F579" s="182"/>
      <c r="G579" s="182"/>
      <c r="H579" s="182"/>
      <c r="I579" s="182"/>
      <c r="J579" s="182"/>
      <c r="K579" s="182"/>
      <c r="L579" s="182"/>
      <c r="M579" s="284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  <c r="AA579" s="183"/>
      <c r="AB579" s="183"/>
      <c r="AC579" s="183"/>
      <c r="AD579" s="183"/>
      <c r="AE579" s="183"/>
      <c r="AF579" s="183"/>
      <c r="AG579" s="183"/>
      <c r="AH579" s="183"/>
      <c r="AI579" s="183"/>
      <c r="AJ579" s="183"/>
      <c r="AK579" s="183"/>
      <c r="AL579" s="183"/>
      <c r="AM579" s="183"/>
      <c r="AN579" s="183"/>
      <c r="AO579" s="183"/>
      <c r="AP579" s="183"/>
      <c r="AQ579" s="183"/>
      <c r="AR579" s="183"/>
      <c r="AS579" s="183"/>
      <c r="AT579" s="183"/>
      <c r="AU579" s="183"/>
      <c r="AV579" s="183"/>
      <c r="AW579" s="183"/>
      <c r="AX579" s="183"/>
      <c r="AY579" s="183"/>
      <c r="AZ579" s="183"/>
      <c r="BA579" s="183"/>
      <c r="BB579" s="183"/>
      <c r="BC579" s="183"/>
      <c r="BD579" s="183"/>
      <c r="BE579" s="183"/>
      <c r="BF579" s="183"/>
      <c r="BG579" s="183"/>
      <c r="BH579" s="183"/>
      <c r="BI579" s="183"/>
      <c r="BJ579" s="183"/>
      <c r="BK579" s="183"/>
      <c r="BL579" s="183"/>
      <c r="BM579" s="183"/>
      <c r="BN579" s="183"/>
      <c r="BO579" s="183"/>
      <c r="BP579" s="183"/>
      <c r="BQ579" s="183"/>
      <c r="BR579" s="183"/>
      <c r="BS579" s="183"/>
      <c r="BT579" s="183"/>
      <c r="BU579" s="183"/>
      <c r="BV579" s="183"/>
      <c r="BW579" s="183"/>
      <c r="BX579" s="183"/>
      <c r="BY579" s="183"/>
      <c r="BZ579" s="183"/>
      <c r="CA579" s="183"/>
      <c r="CB579" s="183"/>
      <c r="CC579" s="183"/>
      <c r="CD579" s="183"/>
      <c r="CE579" s="183"/>
      <c r="CF579" s="183"/>
      <c r="CG579" s="183"/>
      <c r="CH579" s="183"/>
      <c r="CI579" s="183"/>
      <c r="CJ579" s="183"/>
      <c r="CK579" s="183"/>
      <c r="CL579" s="183"/>
      <c r="CM579" s="183"/>
      <c r="CN579" s="183"/>
      <c r="CO579" s="183"/>
      <c r="CP579" s="183"/>
      <c r="CQ579" s="183"/>
      <c r="CR579" s="183"/>
      <c r="CS579" s="183"/>
      <c r="CT579" s="183"/>
      <c r="CU579" s="183"/>
      <c r="CV579" s="183"/>
      <c r="CW579" s="183"/>
      <c r="CX579" s="183"/>
      <c r="CY579" s="183"/>
      <c r="CZ579" s="183"/>
      <c r="DA579" s="183"/>
      <c r="DB579" s="183"/>
      <c r="DC579" s="183"/>
      <c r="DD579" s="183"/>
      <c r="DE579" s="183"/>
      <c r="DF579" s="183"/>
      <c r="DG579" s="183"/>
      <c r="DH579" s="183"/>
      <c r="DI579" s="183"/>
      <c r="DJ579" s="183"/>
      <c r="DK579" s="183"/>
      <c r="DL579" s="183"/>
      <c r="DM579" s="183"/>
      <c r="DN579" s="183"/>
      <c r="DO579" s="183"/>
      <c r="DP579" s="183"/>
      <c r="DQ579" s="183"/>
      <c r="DR579" s="183"/>
      <c r="DS579" s="183"/>
      <c r="DT579" s="183"/>
      <c r="DU579" s="183"/>
      <c r="DV579" s="183"/>
      <c r="DW579" s="183"/>
      <c r="DX579" s="183"/>
      <c r="DY579" s="183"/>
      <c r="DZ579" s="183"/>
      <c r="EA579" s="183"/>
      <c r="EB579" s="183"/>
      <c r="EC579" s="183"/>
      <c r="ED579" s="183"/>
      <c r="EE579" s="183"/>
      <c r="EF579" s="183"/>
      <c r="EG579" s="183"/>
      <c r="EH579" s="183"/>
      <c r="EI579" s="183"/>
      <c r="EJ579" s="183"/>
      <c r="EK579" s="183"/>
      <c r="EL579" s="183"/>
      <c r="EM579" s="183"/>
      <c r="EN579" s="183"/>
      <c r="EO579" s="183"/>
      <c r="EP579" s="183"/>
      <c r="EQ579" s="183"/>
      <c r="ER579" s="183"/>
      <c r="ES579" s="183"/>
      <c r="ET579" s="183"/>
      <c r="EU579" s="183"/>
      <c r="EV579" s="183"/>
      <c r="EW579" s="183"/>
      <c r="EX579" s="183"/>
      <c r="EY579" s="183"/>
      <c r="EZ579" s="183"/>
      <c r="FA579" s="183"/>
      <c r="FB579" s="183"/>
      <c r="FC579" s="183"/>
      <c r="FD579" s="183"/>
      <c r="FE579" s="183"/>
      <c r="FF579" s="183"/>
      <c r="FG579" s="183"/>
      <c r="FH579" s="183"/>
      <c r="FI579" s="183"/>
      <c r="FJ579" s="183"/>
      <c r="FK579" s="183"/>
      <c r="FL579" s="183"/>
      <c r="FM579" s="183"/>
      <c r="FN579" s="183"/>
      <c r="FO579" s="183"/>
      <c r="FP579" s="183"/>
      <c r="FQ579" s="183"/>
      <c r="FR579" s="183"/>
      <c r="FS579" s="183"/>
      <c r="FT579" s="183"/>
      <c r="FU579" s="183"/>
    </row>
    <row r="580" spans="1:177" s="184" customFormat="1" ht="18.75">
      <c r="A580" s="68">
        <f t="shared" si="176"/>
        <v>57</v>
      </c>
      <c r="B580" s="180"/>
      <c r="C580" s="114" t="s">
        <v>36</v>
      </c>
      <c r="D580" s="181" t="s">
        <v>304</v>
      </c>
      <c r="E580" s="186">
        <f>SUM(E581:E584)</f>
        <v>32893</v>
      </c>
      <c r="F580" s="186">
        <f aca="true" t="shared" si="198" ref="F580:L580">SUM(F581:F584)</f>
        <v>43556</v>
      </c>
      <c r="G580" s="186">
        <f>SUM(G581:G584)</f>
        <v>48532</v>
      </c>
      <c r="H580" s="186">
        <f>SUM(H581:H584)</f>
        <v>48532</v>
      </c>
      <c r="I580" s="186">
        <f t="shared" si="198"/>
        <v>34344</v>
      </c>
      <c r="J580" s="186">
        <f t="shared" si="198"/>
        <v>46254</v>
      </c>
      <c r="K580" s="186">
        <f t="shared" si="198"/>
        <v>60423</v>
      </c>
      <c r="L580" s="186">
        <f t="shared" si="198"/>
        <v>60816</v>
      </c>
      <c r="M580" s="260">
        <f>SUM(L580/K580)*100</f>
        <v>100.65041457723052</v>
      </c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  <c r="AP580" s="183"/>
      <c r="AQ580" s="183"/>
      <c r="AR580" s="183"/>
      <c r="AS580" s="183"/>
      <c r="AT580" s="183"/>
      <c r="AU580" s="183"/>
      <c r="AV580" s="183"/>
      <c r="AW580" s="183"/>
      <c r="AX580" s="183"/>
      <c r="AY580" s="183"/>
      <c r="AZ580" s="183"/>
      <c r="BA580" s="183"/>
      <c r="BB580" s="183"/>
      <c r="BC580" s="183"/>
      <c r="BD580" s="183"/>
      <c r="BE580" s="183"/>
      <c r="BF580" s="183"/>
      <c r="BG580" s="183"/>
      <c r="BH580" s="183"/>
      <c r="BI580" s="183"/>
      <c r="BJ580" s="183"/>
      <c r="BK580" s="183"/>
      <c r="BL580" s="183"/>
      <c r="BM580" s="183"/>
      <c r="BN580" s="183"/>
      <c r="BO580" s="183"/>
      <c r="BP580" s="183"/>
      <c r="BQ580" s="183"/>
      <c r="BR580" s="183"/>
      <c r="BS580" s="183"/>
      <c r="BT580" s="183"/>
      <c r="BU580" s="183"/>
      <c r="BV580" s="183"/>
      <c r="BW580" s="183"/>
      <c r="BX580" s="183"/>
      <c r="BY580" s="183"/>
      <c r="BZ580" s="183"/>
      <c r="CA580" s="183"/>
      <c r="CB580" s="183"/>
      <c r="CC580" s="183"/>
      <c r="CD580" s="183"/>
      <c r="CE580" s="183"/>
      <c r="CF580" s="183"/>
      <c r="CG580" s="183"/>
      <c r="CH580" s="183"/>
      <c r="CI580" s="183"/>
      <c r="CJ580" s="183"/>
      <c r="CK580" s="183"/>
      <c r="CL580" s="183"/>
      <c r="CM580" s="183"/>
      <c r="CN580" s="183"/>
      <c r="CO580" s="183"/>
      <c r="CP580" s="183"/>
      <c r="CQ580" s="183"/>
      <c r="CR580" s="183"/>
      <c r="CS580" s="183"/>
      <c r="CT580" s="183"/>
      <c r="CU580" s="183"/>
      <c r="CV580" s="183"/>
      <c r="CW580" s="183"/>
      <c r="CX580" s="183"/>
      <c r="CY580" s="183"/>
      <c r="CZ580" s="183"/>
      <c r="DA580" s="183"/>
      <c r="DB580" s="183"/>
      <c r="DC580" s="183"/>
      <c r="DD580" s="183"/>
      <c r="DE580" s="183"/>
      <c r="DF580" s="183"/>
      <c r="DG580" s="183"/>
      <c r="DH580" s="183"/>
      <c r="DI580" s="183"/>
      <c r="DJ580" s="183"/>
      <c r="DK580" s="183"/>
      <c r="DL580" s="183"/>
      <c r="DM580" s="183"/>
      <c r="DN580" s="183"/>
      <c r="DO580" s="183"/>
      <c r="DP580" s="183"/>
      <c r="DQ580" s="183"/>
      <c r="DR580" s="183"/>
      <c r="DS580" s="183"/>
      <c r="DT580" s="183"/>
      <c r="DU580" s="183"/>
      <c r="DV580" s="183"/>
      <c r="DW580" s="183"/>
      <c r="DX580" s="183"/>
      <c r="DY580" s="183"/>
      <c r="DZ580" s="183"/>
      <c r="EA580" s="183"/>
      <c r="EB580" s="183"/>
      <c r="EC580" s="183"/>
      <c r="ED580" s="183"/>
      <c r="EE580" s="183"/>
      <c r="EF580" s="183"/>
      <c r="EG580" s="183"/>
      <c r="EH580" s="183"/>
      <c r="EI580" s="183"/>
      <c r="EJ580" s="183"/>
      <c r="EK580" s="183"/>
      <c r="EL580" s="183"/>
      <c r="EM580" s="183"/>
      <c r="EN580" s="183"/>
      <c r="EO580" s="183"/>
      <c r="EP580" s="183"/>
      <c r="EQ580" s="183"/>
      <c r="ER580" s="183"/>
      <c r="ES580" s="183"/>
      <c r="ET580" s="183"/>
      <c r="EU580" s="183"/>
      <c r="EV580" s="183"/>
      <c r="EW580" s="183"/>
      <c r="EX580" s="183"/>
      <c r="EY580" s="183"/>
      <c r="EZ580" s="183"/>
      <c r="FA580" s="183"/>
      <c r="FB580" s="183"/>
      <c r="FC580" s="183"/>
      <c r="FD580" s="183"/>
      <c r="FE580" s="183"/>
      <c r="FF580" s="183"/>
      <c r="FG580" s="183"/>
      <c r="FH580" s="183"/>
      <c r="FI580" s="183"/>
      <c r="FJ580" s="183"/>
      <c r="FK580" s="183"/>
      <c r="FL580" s="183"/>
      <c r="FM580" s="183"/>
      <c r="FN580" s="183"/>
      <c r="FO580" s="183"/>
      <c r="FP580" s="183"/>
      <c r="FQ580" s="183"/>
      <c r="FR580" s="183"/>
      <c r="FS580" s="183"/>
      <c r="FT580" s="183"/>
      <c r="FU580" s="183"/>
    </row>
    <row r="581" spans="1:177" s="184" customFormat="1" ht="18.75">
      <c r="A581" s="68">
        <f t="shared" si="176"/>
        <v>58</v>
      </c>
      <c r="B581" s="180"/>
      <c r="C581" s="168" t="s">
        <v>60</v>
      </c>
      <c r="D581" s="80" t="s">
        <v>134</v>
      </c>
      <c r="E581" s="186">
        <v>23062</v>
      </c>
      <c r="F581" s="186">
        <v>27589</v>
      </c>
      <c r="G581" s="186">
        <v>30892</v>
      </c>
      <c r="H581" s="186">
        <v>30892</v>
      </c>
      <c r="I581" s="186">
        <v>24003</v>
      </c>
      <c r="J581" s="186">
        <v>30934</v>
      </c>
      <c r="K581" s="186">
        <v>38934</v>
      </c>
      <c r="L581" s="186">
        <v>38934</v>
      </c>
      <c r="M581" s="260">
        <f>SUM(L581/K581)*100</f>
        <v>100</v>
      </c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  <c r="AP581" s="183"/>
      <c r="AQ581" s="183"/>
      <c r="AR581" s="183"/>
      <c r="AS581" s="183"/>
      <c r="AT581" s="183"/>
      <c r="AU581" s="183"/>
      <c r="AV581" s="183"/>
      <c r="AW581" s="183"/>
      <c r="AX581" s="183"/>
      <c r="AY581" s="183"/>
      <c r="AZ581" s="183"/>
      <c r="BA581" s="183"/>
      <c r="BB581" s="183"/>
      <c r="BC581" s="183"/>
      <c r="BD581" s="183"/>
      <c r="BE581" s="183"/>
      <c r="BF581" s="183"/>
      <c r="BG581" s="183"/>
      <c r="BH581" s="183"/>
      <c r="BI581" s="183"/>
      <c r="BJ581" s="183"/>
      <c r="BK581" s="183"/>
      <c r="BL581" s="183"/>
      <c r="BM581" s="183"/>
      <c r="BN581" s="183"/>
      <c r="BO581" s="183"/>
      <c r="BP581" s="183"/>
      <c r="BQ581" s="183"/>
      <c r="BR581" s="183"/>
      <c r="BS581" s="183"/>
      <c r="BT581" s="183"/>
      <c r="BU581" s="183"/>
      <c r="BV581" s="183"/>
      <c r="BW581" s="183"/>
      <c r="BX581" s="183"/>
      <c r="BY581" s="183"/>
      <c r="BZ581" s="183"/>
      <c r="CA581" s="183"/>
      <c r="CB581" s="183"/>
      <c r="CC581" s="183"/>
      <c r="CD581" s="183"/>
      <c r="CE581" s="183"/>
      <c r="CF581" s="183"/>
      <c r="CG581" s="183"/>
      <c r="CH581" s="183"/>
      <c r="CI581" s="183"/>
      <c r="CJ581" s="183"/>
      <c r="CK581" s="183"/>
      <c r="CL581" s="183"/>
      <c r="CM581" s="183"/>
      <c r="CN581" s="183"/>
      <c r="CO581" s="183"/>
      <c r="CP581" s="183"/>
      <c r="CQ581" s="183"/>
      <c r="CR581" s="183"/>
      <c r="CS581" s="183"/>
      <c r="CT581" s="183"/>
      <c r="CU581" s="183"/>
      <c r="CV581" s="183"/>
      <c r="CW581" s="183"/>
      <c r="CX581" s="183"/>
      <c r="CY581" s="183"/>
      <c r="CZ581" s="183"/>
      <c r="DA581" s="183"/>
      <c r="DB581" s="183"/>
      <c r="DC581" s="183"/>
      <c r="DD581" s="183"/>
      <c r="DE581" s="183"/>
      <c r="DF581" s="183"/>
      <c r="DG581" s="183"/>
      <c r="DH581" s="183"/>
      <c r="DI581" s="183"/>
      <c r="DJ581" s="183"/>
      <c r="DK581" s="183"/>
      <c r="DL581" s="183"/>
      <c r="DM581" s="183"/>
      <c r="DN581" s="183"/>
      <c r="DO581" s="183"/>
      <c r="DP581" s="183"/>
      <c r="DQ581" s="183"/>
      <c r="DR581" s="183"/>
      <c r="DS581" s="183"/>
      <c r="DT581" s="183"/>
      <c r="DU581" s="183"/>
      <c r="DV581" s="183"/>
      <c r="DW581" s="183"/>
      <c r="DX581" s="183"/>
      <c r="DY581" s="183"/>
      <c r="DZ581" s="183"/>
      <c r="EA581" s="183"/>
      <c r="EB581" s="183"/>
      <c r="EC581" s="183"/>
      <c r="ED581" s="183"/>
      <c r="EE581" s="183"/>
      <c r="EF581" s="183"/>
      <c r="EG581" s="183"/>
      <c r="EH581" s="183"/>
      <c r="EI581" s="183"/>
      <c r="EJ581" s="183"/>
      <c r="EK581" s="183"/>
      <c r="EL581" s="183"/>
      <c r="EM581" s="183"/>
      <c r="EN581" s="183"/>
      <c r="EO581" s="183"/>
      <c r="EP581" s="183"/>
      <c r="EQ581" s="183"/>
      <c r="ER581" s="183"/>
      <c r="ES581" s="183"/>
      <c r="ET581" s="183"/>
      <c r="EU581" s="183"/>
      <c r="EV581" s="183"/>
      <c r="EW581" s="183"/>
      <c r="EX581" s="183"/>
      <c r="EY581" s="183"/>
      <c r="EZ581" s="183"/>
      <c r="FA581" s="183"/>
      <c r="FB581" s="183"/>
      <c r="FC581" s="183"/>
      <c r="FD581" s="183"/>
      <c r="FE581" s="183"/>
      <c r="FF581" s="183"/>
      <c r="FG581" s="183"/>
      <c r="FH581" s="183"/>
      <c r="FI581" s="183"/>
      <c r="FJ581" s="183"/>
      <c r="FK581" s="183"/>
      <c r="FL581" s="183"/>
      <c r="FM581" s="183"/>
      <c r="FN581" s="183"/>
      <c r="FO581" s="183"/>
      <c r="FP581" s="183"/>
      <c r="FQ581" s="183"/>
      <c r="FR581" s="183"/>
      <c r="FS581" s="183"/>
      <c r="FT581" s="183"/>
      <c r="FU581" s="183"/>
    </row>
    <row r="582" spans="1:177" s="184" customFormat="1" ht="18.75">
      <c r="A582" s="68">
        <f t="shared" si="176"/>
        <v>59</v>
      </c>
      <c r="B582" s="180"/>
      <c r="C582" s="168" t="s">
        <v>61</v>
      </c>
      <c r="D582" s="111" t="s">
        <v>125</v>
      </c>
      <c r="E582" s="186">
        <v>8626</v>
      </c>
      <c r="F582" s="186">
        <v>9947</v>
      </c>
      <c r="G582" s="186">
        <v>10797</v>
      </c>
      <c r="H582" s="186">
        <v>10797</v>
      </c>
      <c r="I582" s="186">
        <v>8389</v>
      </c>
      <c r="J582" s="186">
        <v>8840</v>
      </c>
      <c r="K582" s="186">
        <v>13607</v>
      </c>
      <c r="L582" s="186">
        <v>13607</v>
      </c>
      <c r="M582" s="260">
        <f>SUM(L582/K582)*100</f>
        <v>100</v>
      </c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3"/>
      <c r="AT582" s="183"/>
      <c r="AU582" s="183"/>
      <c r="AV582" s="183"/>
      <c r="AW582" s="183"/>
      <c r="AX582" s="183"/>
      <c r="AY582" s="183"/>
      <c r="AZ582" s="183"/>
      <c r="BA582" s="183"/>
      <c r="BB582" s="183"/>
      <c r="BC582" s="183"/>
      <c r="BD582" s="183"/>
      <c r="BE582" s="183"/>
      <c r="BF582" s="183"/>
      <c r="BG582" s="183"/>
      <c r="BH582" s="183"/>
      <c r="BI582" s="183"/>
      <c r="BJ582" s="183"/>
      <c r="BK582" s="183"/>
      <c r="BL582" s="183"/>
      <c r="BM582" s="183"/>
      <c r="BN582" s="183"/>
      <c r="BO582" s="183"/>
      <c r="BP582" s="183"/>
      <c r="BQ582" s="183"/>
      <c r="BR582" s="183"/>
      <c r="BS582" s="183"/>
      <c r="BT582" s="183"/>
      <c r="BU582" s="183"/>
      <c r="BV582" s="183"/>
      <c r="BW582" s="183"/>
      <c r="BX582" s="183"/>
      <c r="BY582" s="183"/>
      <c r="BZ582" s="183"/>
      <c r="CA582" s="183"/>
      <c r="CB582" s="183"/>
      <c r="CC582" s="183"/>
      <c r="CD582" s="183"/>
      <c r="CE582" s="183"/>
      <c r="CF582" s="183"/>
      <c r="CG582" s="183"/>
      <c r="CH582" s="183"/>
      <c r="CI582" s="183"/>
      <c r="CJ582" s="183"/>
      <c r="CK582" s="183"/>
      <c r="CL582" s="183"/>
      <c r="CM582" s="183"/>
      <c r="CN582" s="183"/>
      <c r="CO582" s="183"/>
      <c r="CP582" s="183"/>
      <c r="CQ582" s="183"/>
      <c r="CR582" s="183"/>
      <c r="CS582" s="183"/>
      <c r="CT582" s="183"/>
      <c r="CU582" s="183"/>
      <c r="CV582" s="183"/>
      <c r="CW582" s="183"/>
      <c r="CX582" s="183"/>
      <c r="CY582" s="183"/>
      <c r="CZ582" s="183"/>
      <c r="DA582" s="183"/>
      <c r="DB582" s="183"/>
      <c r="DC582" s="183"/>
      <c r="DD582" s="183"/>
      <c r="DE582" s="183"/>
      <c r="DF582" s="183"/>
      <c r="DG582" s="183"/>
      <c r="DH582" s="183"/>
      <c r="DI582" s="183"/>
      <c r="DJ582" s="183"/>
      <c r="DK582" s="183"/>
      <c r="DL582" s="183"/>
      <c r="DM582" s="183"/>
      <c r="DN582" s="183"/>
      <c r="DO582" s="183"/>
      <c r="DP582" s="183"/>
      <c r="DQ582" s="183"/>
      <c r="DR582" s="183"/>
      <c r="DS582" s="183"/>
      <c r="DT582" s="183"/>
      <c r="DU582" s="183"/>
      <c r="DV582" s="183"/>
      <c r="DW582" s="183"/>
      <c r="DX582" s="183"/>
      <c r="DY582" s="183"/>
      <c r="DZ582" s="183"/>
      <c r="EA582" s="183"/>
      <c r="EB582" s="183"/>
      <c r="EC582" s="183"/>
      <c r="ED582" s="183"/>
      <c r="EE582" s="183"/>
      <c r="EF582" s="183"/>
      <c r="EG582" s="183"/>
      <c r="EH582" s="183"/>
      <c r="EI582" s="183"/>
      <c r="EJ582" s="183"/>
      <c r="EK582" s="183"/>
      <c r="EL582" s="183"/>
      <c r="EM582" s="183"/>
      <c r="EN582" s="183"/>
      <c r="EO582" s="183"/>
      <c r="EP582" s="183"/>
      <c r="EQ582" s="183"/>
      <c r="ER582" s="183"/>
      <c r="ES582" s="183"/>
      <c r="ET582" s="183"/>
      <c r="EU582" s="183"/>
      <c r="EV582" s="183"/>
      <c r="EW582" s="183"/>
      <c r="EX582" s="183"/>
      <c r="EY582" s="183"/>
      <c r="EZ582" s="183"/>
      <c r="FA582" s="183"/>
      <c r="FB582" s="183"/>
      <c r="FC582" s="183"/>
      <c r="FD582" s="183"/>
      <c r="FE582" s="183"/>
      <c r="FF582" s="183"/>
      <c r="FG582" s="183"/>
      <c r="FH582" s="183"/>
      <c r="FI582" s="183"/>
      <c r="FJ582" s="183"/>
      <c r="FK582" s="183"/>
      <c r="FL582" s="183"/>
      <c r="FM582" s="183"/>
      <c r="FN582" s="183"/>
      <c r="FO582" s="183"/>
      <c r="FP582" s="183"/>
      <c r="FQ582" s="183"/>
      <c r="FR582" s="183"/>
      <c r="FS582" s="183"/>
      <c r="FT582" s="183"/>
      <c r="FU582" s="183"/>
    </row>
    <row r="583" spans="1:177" s="184" customFormat="1" ht="18.75">
      <c r="A583" s="68">
        <f t="shared" si="176"/>
        <v>60</v>
      </c>
      <c r="B583" s="180"/>
      <c r="C583" s="168" t="s">
        <v>55</v>
      </c>
      <c r="D583" s="80" t="s">
        <v>76</v>
      </c>
      <c r="E583" s="186">
        <v>1061</v>
      </c>
      <c r="F583" s="186">
        <v>4031</v>
      </c>
      <c r="G583" s="186">
        <v>6843</v>
      </c>
      <c r="H583" s="186">
        <v>6843</v>
      </c>
      <c r="I583" s="186">
        <v>1832</v>
      </c>
      <c r="J583" s="186">
        <v>6480</v>
      </c>
      <c r="K583" s="186">
        <v>7882</v>
      </c>
      <c r="L583" s="186">
        <v>8275</v>
      </c>
      <c r="M583" s="260">
        <f>SUM(L583/K583)*100</f>
        <v>104.98604415123066</v>
      </c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3"/>
      <c r="AT583" s="183"/>
      <c r="AU583" s="183"/>
      <c r="AV583" s="183"/>
      <c r="AW583" s="183"/>
      <c r="AX583" s="183"/>
      <c r="AY583" s="183"/>
      <c r="AZ583" s="183"/>
      <c r="BA583" s="183"/>
      <c r="BB583" s="183"/>
      <c r="BC583" s="183"/>
      <c r="BD583" s="183"/>
      <c r="BE583" s="183"/>
      <c r="BF583" s="183"/>
      <c r="BG583" s="183"/>
      <c r="BH583" s="183"/>
      <c r="BI583" s="183"/>
      <c r="BJ583" s="183"/>
      <c r="BK583" s="183"/>
      <c r="BL583" s="183"/>
      <c r="BM583" s="183"/>
      <c r="BN583" s="183"/>
      <c r="BO583" s="183"/>
      <c r="BP583" s="183"/>
      <c r="BQ583" s="183"/>
      <c r="BR583" s="183"/>
      <c r="BS583" s="183"/>
      <c r="BT583" s="183"/>
      <c r="BU583" s="183"/>
      <c r="BV583" s="183"/>
      <c r="BW583" s="183"/>
      <c r="BX583" s="183"/>
      <c r="BY583" s="183"/>
      <c r="BZ583" s="183"/>
      <c r="CA583" s="183"/>
      <c r="CB583" s="183"/>
      <c r="CC583" s="183"/>
      <c r="CD583" s="183"/>
      <c r="CE583" s="183"/>
      <c r="CF583" s="183"/>
      <c r="CG583" s="183"/>
      <c r="CH583" s="183"/>
      <c r="CI583" s="183"/>
      <c r="CJ583" s="183"/>
      <c r="CK583" s="183"/>
      <c r="CL583" s="183"/>
      <c r="CM583" s="183"/>
      <c r="CN583" s="183"/>
      <c r="CO583" s="183"/>
      <c r="CP583" s="183"/>
      <c r="CQ583" s="183"/>
      <c r="CR583" s="183"/>
      <c r="CS583" s="183"/>
      <c r="CT583" s="183"/>
      <c r="CU583" s="183"/>
      <c r="CV583" s="183"/>
      <c r="CW583" s="183"/>
      <c r="CX583" s="183"/>
      <c r="CY583" s="183"/>
      <c r="CZ583" s="183"/>
      <c r="DA583" s="183"/>
      <c r="DB583" s="183"/>
      <c r="DC583" s="183"/>
      <c r="DD583" s="183"/>
      <c r="DE583" s="183"/>
      <c r="DF583" s="183"/>
      <c r="DG583" s="183"/>
      <c r="DH583" s="183"/>
      <c r="DI583" s="183"/>
      <c r="DJ583" s="183"/>
      <c r="DK583" s="183"/>
      <c r="DL583" s="183"/>
      <c r="DM583" s="183"/>
      <c r="DN583" s="183"/>
      <c r="DO583" s="183"/>
      <c r="DP583" s="183"/>
      <c r="DQ583" s="183"/>
      <c r="DR583" s="183"/>
      <c r="DS583" s="183"/>
      <c r="DT583" s="183"/>
      <c r="DU583" s="183"/>
      <c r="DV583" s="183"/>
      <c r="DW583" s="183"/>
      <c r="DX583" s="183"/>
      <c r="DY583" s="183"/>
      <c r="DZ583" s="183"/>
      <c r="EA583" s="183"/>
      <c r="EB583" s="183"/>
      <c r="EC583" s="183"/>
      <c r="ED583" s="183"/>
      <c r="EE583" s="183"/>
      <c r="EF583" s="183"/>
      <c r="EG583" s="183"/>
      <c r="EH583" s="183"/>
      <c r="EI583" s="183"/>
      <c r="EJ583" s="183"/>
      <c r="EK583" s="183"/>
      <c r="EL583" s="183"/>
      <c r="EM583" s="183"/>
      <c r="EN583" s="183"/>
      <c r="EO583" s="183"/>
      <c r="EP583" s="183"/>
      <c r="EQ583" s="183"/>
      <c r="ER583" s="183"/>
      <c r="ES583" s="183"/>
      <c r="ET583" s="183"/>
      <c r="EU583" s="183"/>
      <c r="EV583" s="183"/>
      <c r="EW583" s="183"/>
      <c r="EX583" s="183"/>
      <c r="EY583" s="183"/>
      <c r="EZ583" s="183"/>
      <c r="FA583" s="183"/>
      <c r="FB583" s="183"/>
      <c r="FC583" s="183"/>
      <c r="FD583" s="183"/>
      <c r="FE583" s="183"/>
      <c r="FF583" s="183"/>
      <c r="FG583" s="183"/>
      <c r="FH583" s="183"/>
      <c r="FI583" s="183"/>
      <c r="FJ583" s="183"/>
      <c r="FK583" s="183"/>
      <c r="FL583" s="183"/>
      <c r="FM583" s="183"/>
      <c r="FN583" s="183"/>
      <c r="FO583" s="183"/>
      <c r="FP583" s="183"/>
      <c r="FQ583" s="183"/>
      <c r="FR583" s="183"/>
      <c r="FS583" s="183"/>
      <c r="FT583" s="183"/>
      <c r="FU583" s="183"/>
    </row>
    <row r="584" spans="1:177" s="184" customFormat="1" ht="18.75">
      <c r="A584" s="68">
        <f t="shared" si="176"/>
        <v>61</v>
      </c>
      <c r="B584" s="180"/>
      <c r="C584" s="168" t="s">
        <v>170</v>
      </c>
      <c r="D584" s="111" t="s">
        <v>311</v>
      </c>
      <c r="E584" s="186">
        <v>144</v>
      </c>
      <c r="F584" s="186">
        <v>1989</v>
      </c>
      <c r="G584" s="186">
        <v>0</v>
      </c>
      <c r="H584" s="186">
        <v>0</v>
      </c>
      <c r="I584" s="186">
        <v>120</v>
      </c>
      <c r="J584" s="186">
        <v>0</v>
      </c>
      <c r="K584" s="186">
        <v>0</v>
      </c>
      <c r="L584" s="186">
        <v>0</v>
      </c>
      <c r="M584" s="260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3"/>
      <c r="AT584" s="183"/>
      <c r="AU584" s="183"/>
      <c r="AV584" s="183"/>
      <c r="AW584" s="183"/>
      <c r="AX584" s="183"/>
      <c r="AY584" s="183"/>
      <c r="AZ584" s="183"/>
      <c r="BA584" s="183"/>
      <c r="BB584" s="183"/>
      <c r="BC584" s="183"/>
      <c r="BD584" s="183"/>
      <c r="BE584" s="183"/>
      <c r="BF584" s="183"/>
      <c r="BG584" s="183"/>
      <c r="BH584" s="183"/>
      <c r="BI584" s="183"/>
      <c r="BJ584" s="183"/>
      <c r="BK584" s="183"/>
      <c r="BL584" s="183"/>
      <c r="BM584" s="183"/>
      <c r="BN584" s="183"/>
      <c r="BO584" s="183"/>
      <c r="BP584" s="183"/>
      <c r="BQ584" s="183"/>
      <c r="BR584" s="183"/>
      <c r="BS584" s="183"/>
      <c r="BT584" s="183"/>
      <c r="BU584" s="183"/>
      <c r="BV584" s="183"/>
      <c r="BW584" s="183"/>
      <c r="BX584" s="183"/>
      <c r="BY584" s="183"/>
      <c r="BZ584" s="183"/>
      <c r="CA584" s="183"/>
      <c r="CB584" s="183"/>
      <c r="CC584" s="183"/>
      <c r="CD584" s="183"/>
      <c r="CE584" s="183"/>
      <c r="CF584" s="183"/>
      <c r="CG584" s="183"/>
      <c r="CH584" s="183"/>
      <c r="CI584" s="183"/>
      <c r="CJ584" s="183"/>
      <c r="CK584" s="183"/>
      <c r="CL584" s="183"/>
      <c r="CM584" s="183"/>
      <c r="CN584" s="183"/>
      <c r="CO584" s="183"/>
      <c r="CP584" s="183"/>
      <c r="CQ584" s="183"/>
      <c r="CR584" s="183"/>
      <c r="CS584" s="183"/>
      <c r="CT584" s="183"/>
      <c r="CU584" s="183"/>
      <c r="CV584" s="183"/>
      <c r="CW584" s="183"/>
      <c r="CX584" s="183"/>
      <c r="CY584" s="183"/>
      <c r="CZ584" s="183"/>
      <c r="DA584" s="183"/>
      <c r="DB584" s="183"/>
      <c r="DC584" s="183"/>
      <c r="DD584" s="183"/>
      <c r="DE584" s="183"/>
      <c r="DF584" s="183"/>
      <c r="DG584" s="183"/>
      <c r="DH584" s="183"/>
      <c r="DI584" s="183"/>
      <c r="DJ584" s="183"/>
      <c r="DK584" s="183"/>
      <c r="DL584" s="183"/>
      <c r="DM584" s="183"/>
      <c r="DN584" s="183"/>
      <c r="DO584" s="183"/>
      <c r="DP584" s="183"/>
      <c r="DQ584" s="183"/>
      <c r="DR584" s="183"/>
      <c r="DS584" s="183"/>
      <c r="DT584" s="183"/>
      <c r="DU584" s="183"/>
      <c r="DV584" s="183"/>
      <c r="DW584" s="183"/>
      <c r="DX584" s="183"/>
      <c r="DY584" s="183"/>
      <c r="DZ584" s="183"/>
      <c r="EA584" s="183"/>
      <c r="EB584" s="183"/>
      <c r="EC584" s="183"/>
      <c r="ED584" s="183"/>
      <c r="EE584" s="183"/>
      <c r="EF584" s="183"/>
      <c r="EG584" s="183"/>
      <c r="EH584" s="183"/>
      <c r="EI584" s="183"/>
      <c r="EJ584" s="183"/>
      <c r="EK584" s="183"/>
      <c r="EL584" s="183"/>
      <c r="EM584" s="183"/>
      <c r="EN584" s="183"/>
      <c r="EO584" s="183"/>
      <c r="EP584" s="183"/>
      <c r="EQ584" s="183"/>
      <c r="ER584" s="183"/>
      <c r="ES584" s="183"/>
      <c r="ET584" s="183"/>
      <c r="EU584" s="183"/>
      <c r="EV584" s="183"/>
      <c r="EW584" s="183"/>
      <c r="EX584" s="183"/>
      <c r="EY584" s="183"/>
      <c r="EZ584" s="183"/>
      <c r="FA584" s="183"/>
      <c r="FB584" s="183"/>
      <c r="FC584" s="183"/>
      <c r="FD584" s="183"/>
      <c r="FE584" s="183"/>
      <c r="FF584" s="183"/>
      <c r="FG584" s="183"/>
      <c r="FH584" s="183"/>
      <c r="FI584" s="183"/>
      <c r="FJ584" s="183"/>
      <c r="FK584" s="183"/>
      <c r="FL584" s="183"/>
      <c r="FM584" s="183"/>
      <c r="FN584" s="183"/>
      <c r="FO584" s="183"/>
      <c r="FP584" s="183"/>
      <c r="FQ584" s="183"/>
      <c r="FR584" s="183"/>
      <c r="FS584" s="183"/>
      <c r="FT584" s="183"/>
      <c r="FU584" s="183"/>
    </row>
    <row r="585" spans="1:177" s="184" customFormat="1" ht="18.75">
      <c r="A585" s="68">
        <f t="shared" si="176"/>
        <v>62</v>
      </c>
      <c r="B585" s="180"/>
      <c r="C585" s="168"/>
      <c r="D585" s="170"/>
      <c r="E585" s="182"/>
      <c r="F585" s="182"/>
      <c r="G585" s="182"/>
      <c r="H585" s="182"/>
      <c r="I585" s="182"/>
      <c r="J585" s="182"/>
      <c r="K585" s="182"/>
      <c r="L585" s="182"/>
      <c r="M585" s="284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3"/>
      <c r="AS585" s="183"/>
      <c r="AT585" s="183"/>
      <c r="AU585" s="183"/>
      <c r="AV585" s="183"/>
      <c r="AW585" s="183"/>
      <c r="AX585" s="183"/>
      <c r="AY585" s="183"/>
      <c r="AZ585" s="183"/>
      <c r="BA585" s="183"/>
      <c r="BB585" s="183"/>
      <c r="BC585" s="183"/>
      <c r="BD585" s="183"/>
      <c r="BE585" s="183"/>
      <c r="BF585" s="183"/>
      <c r="BG585" s="183"/>
      <c r="BH585" s="183"/>
      <c r="BI585" s="183"/>
      <c r="BJ585" s="183"/>
      <c r="BK585" s="183"/>
      <c r="BL585" s="183"/>
      <c r="BM585" s="183"/>
      <c r="BN585" s="183"/>
      <c r="BO585" s="183"/>
      <c r="BP585" s="183"/>
      <c r="BQ585" s="183"/>
      <c r="BR585" s="183"/>
      <c r="BS585" s="183"/>
      <c r="BT585" s="183"/>
      <c r="BU585" s="183"/>
      <c r="BV585" s="183"/>
      <c r="BW585" s="183"/>
      <c r="BX585" s="183"/>
      <c r="BY585" s="183"/>
      <c r="BZ585" s="183"/>
      <c r="CA585" s="183"/>
      <c r="CB585" s="183"/>
      <c r="CC585" s="183"/>
      <c r="CD585" s="183"/>
      <c r="CE585" s="183"/>
      <c r="CF585" s="183"/>
      <c r="CG585" s="183"/>
      <c r="CH585" s="183"/>
      <c r="CI585" s="183"/>
      <c r="CJ585" s="183"/>
      <c r="CK585" s="183"/>
      <c r="CL585" s="183"/>
      <c r="CM585" s="183"/>
      <c r="CN585" s="183"/>
      <c r="CO585" s="183"/>
      <c r="CP585" s="183"/>
      <c r="CQ585" s="183"/>
      <c r="CR585" s="183"/>
      <c r="CS585" s="183"/>
      <c r="CT585" s="183"/>
      <c r="CU585" s="183"/>
      <c r="CV585" s="183"/>
      <c r="CW585" s="183"/>
      <c r="CX585" s="183"/>
      <c r="CY585" s="183"/>
      <c r="CZ585" s="183"/>
      <c r="DA585" s="183"/>
      <c r="DB585" s="183"/>
      <c r="DC585" s="183"/>
      <c r="DD585" s="183"/>
      <c r="DE585" s="183"/>
      <c r="DF585" s="183"/>
      <c r="DG585" s="183"/>
      <c r="DH585" s="183"/>
      <c r="DI585" s="183"/>
      <c r="DJ585" s="183"/>
      <c r="DK585" s="183"/>
      <c r="DL585" s="183"/>
      <c r="DM585" s="183"/>
      <c r="DN585" s="183"/>
      <c r="DO585" s="183"/>
      <c r="DP585" s="183"/>
      <c r="DQ585" s="183"/>
      <c r="DR585" s="183"/>
      <c r="DS585" s="183"/>
      <c r="DT585" s="183"/>
      <c r="DU585" s="183"/>
      <c r="DV585" s="183"/>
      <c r="DW585" s="183"/>
      <c r="DX585" s="183"/>
      <c r="DY585" s="183"/>
      <c r="DZ585" s="183"/>
      <c r="EA585" s="183"/>
      <c r="EB585" s="183"/>
      <c r="EC585" s="183"/>
      <c r="ED585" s="183"/>
      <c r="EE585" s="183"/>
      <c r="EF585" s="183"/>
      <c r="EG585" s="183"/>
      <c r="EH585" s="183"/>
      <c r="EI585" s="183"/>
      <c r="EJ585" s="183"/>
      <c r="EK585" s="183"/>
      <c r="EL585" s="183"/>
      <c r="EM585" s="183"/>
      <c r="EN585" s="183"/>
      <c r="EO585" s="183"/>
      <c r="EP585" s="183"/>
      <c r="EQ585" s="183"/>
      <c r="ER585" s="183"/>
      <c r="ES585" s="183"/>
      <c r="ET585" s="183"/>
      <c r="EU585" s="183"/>
      <c r="EV585" s="183"/>
      <c r="EW585" s="183"/>
      <c r="EX585" s="183"/>
      <c r="EY585" s="183"/>
      <c r="EZ585" s="183"/>
      <c r="FA585" s="183"/>
      <c r="FB585" s="183"/>
      <c r="FC585" s="183"/>
      <c r="FD585" s="183"/>
      <c r="FE585" s="183"/>
      <c r="FF585" s="183"/>
      <c r="FG585" s="183"/>
      <c r="FH585" s="183"/>
      <c r="FI585" s="183"/>
      <c r="FJ585" s="183"/>
      <c r="FK585" s="183"/>
      <c r="FL585" s="183"/>
      <c r="FM585" s="183"/>
      <c r="FN585" s="183"/>
      <c r="FO585" s="183"/>
      <c r="FP585" s="183"/>
      <c r="FQ585" s="183"/>
      <c r="FR585" s="183"/>
      <c r="FS585" s="183"/>
      <c r="FT585" s="183"/>
      <c r="FU585" s="183"/>
    </row>
    <row r="586" spans="1:177" s="184" customFormat="1" ht="18.75">
      <c r="A586" s="68">
        <f t="shared" si="176"/>
        <v>63</v>
      </c>
      <c r="B586" s="180"/>
      <c r="C586" s="114" t="s">
        <v>81</v>
      </c>
      <c r="D586" s="181" t="s">
        <v>305</v>
      </c>
      <c r="E586" s="186">
        <f aca="true" t="shared" si="199" ref="E586:L586">SUM(E587:E591)</f>
        <v>81251</v>
      </c>
      <c r="F586" s="186">
        <f t="shared" si="199"/>
        <v>85246</v>
      </c>
      <c r="G586" s="186">
        <f t="shared" si="199"/>
        <v>95468</v>
      </c>
      <c r="H586" s="186">
        <f t="shared" si="199"/>
        <v>95468</v>
      </c>
      <c r="I586" s="186">
        <f t="shared" si="199"/>
        <v>110954</v>
      </c>
      <c r="J586" s="186">
        <f t="shared" si="199"/>
        <v>100330</v>
      </c>
      <c r="K586" s="186">
        <f t="shared" si="199"/>
        <v>137144</v>
      </c>
      <c r="L586" s="186">
        <f t="shared" si="199"/>
        <v>148754</v>
      </c>
      <c r="M586" s="260">
        <f>SUM(L586/K586)*100</f>
        <v>108.46555445371288</v>
      </c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3"/>
      <c r="AS586" s="183"/>
      <c r="AT586" s="183"/>
      <c r="AU586" s="183"/>
      <c r="AV586" s="183"/>
      <c r="AW586" s="183"/>
      <c r="AX586" s="183"/>
      <c r="AY586" s="183"/>
      <c r="AZ586" s="183"/>
      <c r="BA586" s="183"/>
      <c r="BB586" s="183"/>
      <c r="BC586" s="183"/>
      <c r="BD586" s="183"/>
      <c r="BE586" s="183"/>
      <c r="BF586" s="183"/>
      <c r="BG586" s="183"/>
      <c r="BH586" s="183"/>
      <c r="BI586" s="183"/>
      <c r="BJ586" s="183"/>
      <c r="BK586" s="183"/>
      <c r="BL586" s="183"/>
      <c r="BM586" s="183"/>
      <c r="BN586" s="183"/>
      <c r="BO586" s="183"/>
      <c r="BP586" s="183"/>
      <c r="BQ586" s="183"/>
      <c r="BR586" s="183"/>
      <c r="BS586" s="183"/>
      <c r="BT586" s="183"/>
      <c r="BU586" s="183"/>
      <c r="BV586" s="183"/>
      <c r="BW586" s="183"/>
      <c r="BX586" s="183"/>
      <c r="BY586" s="183"/>
      <c r="BZ586" s="183"/>
      <c r="CA586" s="183"/>
      <c r="CB586" s="183"/>
      <c r="CC586" s="183"/>
      <c r="CD586" s="183"/>
      <c r="CE586" s="183"/>
      <c r="CF586" s="183"/>
      <c r="CG586" s="183"/>
      <c r="CH586" s="183"/>
      <c r="CI586" s="183"/>
      <c r="CJ586" s="183"/>
      <c r="CK586" s="183"/>
      <c r="CL586" s="183"/>
      <c r="CM586" s="183"/>
      <c r="CN586" s="183"/>
      <c r="CO586" s="183"/>
      <c r="CP586" s="183"/>
      <c r="CQ586" s="183"/>
      <c r="CR586" s="183"/>
      <c r="CS586" s="183"/>
      <c r="CT586" s="183"/>
      <c r="CU586" s="183"/>
      <c r="CV586" s="183"/>
      <c r="CW586" s="183"/>
      <c r="CX586" s="183"/>
      <c r="CY586" s="183"/>
      <c r="CZ586" s="183"/>
      <c r="DA586" s="183"/>
      <c r="DB586" s="183"/>
      <c r="DC586" s="183"/>
      <c r="DD586" s="183"/>
      <c r="DE586" s="183"/>
      <c r="DF586" s="183"/>
      <c r="DG586" s="183"/>
      <c r="DH586" s="183"/>
      <c r="DI586" s="183"/>
      <c r="DJ586" s="183"/>
      <c r="DK586" s="183"/>
      <c r="DL586" s="183"/>
      <c r="DM586" s="183"/>
      <c r="DN586" s="183"/>
      <c r="DO586" s="183"/>
      <c r="DP586" s="183"/>
      <c r="DQ586" s="183"/>
      <c r="DR586" s="183"/>
      <c r="DS586" s="183"/>
      <c r="DT586" s="183"/>
      <c r="DU586" s="183"/>
      <c r="DV586" s="183"/>
      <c r="DW586" s="183"/>
      <c r="DX586" s="183"/>
      <c r="DY586" s="183"/>
      <c r="DZ586" s="183"/>
      <c r="EA586" s="183"/>
      <c r="EB586" s="183"/>
      <c r="EC586" s="183"/>
      <c r="ED586" s="183"/>
      <c r="EE586" s="183"/>
      <c r="EF586" s="183"/>
      <c r="EG586" s="183"/>
      <c r="EH586" s="183"/>
      <c r="EI586" s="183"/>
      <c r="EJ586" s="183"/>
      <c r="EK586" s="183"/>
      <c r="EL586" s="183"/>
      <c r="EM586" s="183"/>
      <c r="EN586" s="183"/>
      <c r="EO586" s="183"/>
      <c r="EP586" s="183"/>
      <c r="EQ586" s="183"/>
      <c r="ER586" s="183"/>
      <c r="ES586" s="183"/>
      <c r="ET586" s="183"/>
      <c r="EU586" s="183"/>
      <c r="EV586" s="183"/>
      <c r="EW586" s="183"/>
      <c r="EX586" s="183"/>
      <c r="EY586" s="183"/>
      <c r="EZ586" s="183"/>
      <c r="FA586" s="183"/>
      <c r="FB586" s="183"/>
      <c r="FC586" s="183"/>
      <c r="FD586" s="183"/>
      <c r="FE586" s="183"/>
      <c r="FF586" s="183"/>
      <c r="FG586" s="183"/>
      <c r="FH586" s="183"/>
      <c r="FI586" s="183"/>
      <c r="FJ586" s="183"/>
      <c r="FK586" s="183"/>
      <c r="FL586" s="183"/>
      <c r="FM586" s="183"/>
      <c r="FN586" s="183"/>
      <c r="FO586" s="183"/>
      <c r="FP586" s="183"/>
      <c r="FQ586" s="183"/>
      <c r="FR586" s="183"/>
      <c r="FS586" s="183"/>
      <c r="FT586" s="183"/>
      <c r="FU586" s="183"/>
    </row>
    <row r="587" spans="1:177" s="184" customFormat="1" ht="18.75">
      <c r="A587" s="68">
        <f t="shared" si="176"/>
        <v>64</v>
      </c>
      <c r="B587" s="180"/>
      <c r="C587" s="168" t="s">
        <v>60</v>
      </c>
      <c r="D587" s="80" t="s">
        <v>134</v>
      </c>
      <c r="E587" s="186">
        <v>30914</v>
      </c>
      <c r="F587" s="186">
        <v>29659</v>
      </c>
      <c r="G587" s="186">
        <v>32624</v>
      </c>
      <c r="H587" s="186">
        <v>32624</v>
      </c>
      <c r="I587" s="186">
        <v>27744</v>
      </c>
      <c r="J587" s="186">
        <v>34343</v>
      </c>
      <c r="K587" s="186">
        <v>43021</v>
      </c>
      <c r="L587" s="186">
        <v>47323</v>
      </c>
      <c r="M587" s="260">
        <f>SUM(L587/K587)*100</f>
        <v>109.99976755537992</v>
      </c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3"/>
      <c r="AS587" s="183"/>
      <c r="AT587" s="183"/>
      <c r="AU587" s="183"/>
      <c r="AV587" s="183"/>
      <c r="AW587" s="183"/>
      <c r="AX587" s="183"/>
      <c r="AY587" s="183"/>
      <c r="AZ587" s="183"/>
      <c r="BA587" s="183"/>
      <c r="BB587" s="183"/>
      <c r="BC587" s="183"/>
      <c r="BD587" s="183"/>
      <c r="BE587" s="183"/>
      <c r="BF587" s="183"/>
      <c r="BG587" s="183"/>
      <c r="BH587" s="183"/>
      <c r="BI587" s="183"/>
      <c r="BJ587" s="183"/>
      <c r="BK587" s="183"/>
      <c r="BL587" s="183"/>
      <c r="BM587" s="183"/>
      <c r="BN587" s="183"/>
      <c r="BO587" s="183"/>
      <c r="BP587" s="183"/>
      <c r="BQ587" s="183"/>
      <c r="BR587" s="183"/>
      <c r="BS587" s="183"/>
      <c r="BT587" s="183"/>
      <c r="BU587" s="183"/>
      <c r="BV587" s="183"/>
      <c r="BW587" s="183"/>
      <c r="BX587" s="183"/>
      <c r="BY587" s="183"/>
      <c r="BZ587" s="183"/>
      <c r="CA587" s="183"/>
      <c r="CB587" s="183"/>
      <c r="CC587" s="183"/>
      <c r="CD587" s="183"/>
      <c r="CE587" s="183"/>
      <c r="CF587" s="183"/>
      <c r="CG587" s="183"/>
      <c r="CH587" s="183"/>
      <c r="CI587" s="183"/>
      <c r="CJ587" s="183"/>
      <c r="CK587" s="183"/>
      <c r="CL587" s="183"/>
      <c r="CM587" s="183"/>
      <c r="CN587" s="183"/>
      <c r="CO587" s="183"/>
      <c r="CP587" s="183"/>
      <c r="CQ587" s="183"/>
      <c r="CR587" s="183"/>
      <c r="CS587" s="183"/>
      <c r="CT587" s="183"/>
      <c r="CU587" s="183"/>
      <c r="CV587" s="183"/>
      <c r="CW587" s="183"/>
      <c r="CX587" s="183"/>
      <c r="CY587" s="183"/>
      <c r="CZ587" s="183"/>
      <c r="DA587" s="183"/>
      <c r="DB587" s="183"/>
      <c r="DC587" s="183"/>
      <c r="DD587" s="183"/>
      <c r="DE587" s="183"/>
      <c r="DF587" s="183"/>
      <c r="DG587" s="183"/>
      <c r="DH587" s="183"/>
      <c r="DI587" s="183"/>
      <c r="DJ587" s="183"/>
      <c r="DK587" s="183"/>
      <c r="DL587" s="183"/>
      <c r="DM587" s="183"/>
      <c r="DN587" s="183"/>
      <c r="DO587" s="183"/>
      <c r="DP587" s="183"/>
      <c r="DQ587" s="183"/>
      <c r="DR587" s="183"/>
      <c r="DS587" s="183"/>
      <c r="DT587" s="183"/>
      <c r="DU587" s="183"/>
      <c r="DV587" s="183"/>
      <c r="DW587" s="183"/>
      <c r="DX587" s="183"/>
      <c r="DY587" s="183"/>
      <c r="DZ587" s="183"/>
      <c r="EA587" s="183"/>
      <c r="EB587" s="183"/>
      <c r="EC587" s="183"/>
      <c r="ED587" s="183"/>
      <c r="EE587" s="183"/>
      <c r="EF587" s="183"/>
      <c r="EG587" s="183"/>
      <c r="EH587" s="183"/>
      <c r="EI587" s="183"/>
      <c r="EJ587" s="183"/>
      <c r="EK587" s="183"/>
      <c r="EL587" s="183"/>
      <c r="EM587" s="183"/>
      <c r="EN587" s="183"/>
      <c r="EO587" s="183"/>
      <c r="EP587" s="183"/>
      <c r="EQ587" s="183"/>
      <c r="ER587" s="183"/>
      <c r="ES587" s="183"/>
      <c r="ET587" s="183"/>
      <c r="EU587" s="183"/>
      <c r="EV587" s="183"/>
      <c r="EW587" s="183"/>
      <c r="EX587" s="183"/>
      <c r="EY587" s="183"/>
      <c r="EZ587" s="183"/>
      <c r="FA587" s="183"/>
      <c r="FB587" s="183"/>
      <c r="FC587" s="183"/>
      <c r="FD587" s="183"/>
      <c r="FE587" s="183"/>
      <c r="FF587" s="183"/>
      <c r="FG587" s="183"/>
      <c r="FH587" s="183"/>
      <c r="FI587" s="183"/>
      <c r="FJ587" s="183"/>
      <c r="FK587" s="183"/>
      <c r="FL587" s="183"/>
      <c r="FM587" s="183"/>
      <c r="FN587" s="183"/>
      <c r="FO587" s="183"/>
      <c r="FP587" s="183"/>
      <c r="FQ587" s="183"/>
      <c r="FR587" s="183"/>
      <c r="FS587" s="183"/>
      <c r="FT587" s="183"/>
      <c r="FU587" s="183"/>
    </row>
    <row r="588" spans="1:177" s="184" customFormat="1" ht="18.75">
      <c r="A588" s="68">
        <f t="shared" si="176"/>
        <v>65</v>
      </c>
      <c r="B588" s="180"/>
      <c r="C588" s="168" t="s">
        <v>61</v>
      </c>
      <c r="D588" s="111" t="s">
        <v>125</v>
      </c>
      <c r="E588" s="186">
        <v>14806</v>
      </c>
      <c r="F588" s="186">
        <v>16934</v>
      </c>
      <c r="G588" s="186">
        <v>21887</v>
      </c>
      <c r="H588" s="186">
        <v>21887</v>
      </c>
      <c r="I588" s="186">
        <v>27310</v>
      </c>
      <c r="J588" s="186">
        <v>21259</v>
      </c>
      <c r="K588" s="186">
        <v>25521</v>
      </c>
      <c r="L588" s="186">
        <v>27024</v>
      </c>
      <c r="M588" s="260">
        <f>SUM(L588/K588)*100</f>
        <v>105.88926766192547</v>
      </c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3"/>
      <c r="AS588" s="183"/>
      <c r="AT588" s="183"/>
      <c r="AU588" s="183"/>
      <c r="AV588" s="183"/>
      <c r="AW588" s="183"/>
      <c r="AX588" s="183"/>
      <c r="AY588" s="183"/>
      <c r="AZ588" s="183"/>
      <c r="BA588" s="183"/>
      <c r="BB588" s="183"/>
      <c r="BC588" s="183"/>
      <c r="BD588" s="183"/>
      <c r="BE588" s="183"/>
      <c r="BF588" s="183"/>
      <c r="BG588" s="183"/>
      <c r="BH588" s="183"/>
      <c r="BI588" s="183"/>
      <c r="BJ588" s="183"/>
      <c r="BK588" s="183"/>
      <c r="BL588" s="183"/>
      <c r="BM588" s="183"/>
      <c r="BN588" s="183"/>
      <c r="BO588" s="183"/>
      <c r="BP588" s="183"/>
      <c r="BQ588" s="183"/>
      <c r="BR588" s="183"/>
      <c r="BS588" s="183"/>
      <c r="BT588" s="183"/>
      <c r="BU588" s="183"/>
      <c r="BV588" s="183"/>
      <c r="BW588" s="183"/>
      <c r="BX588" s="183"/>
      <c r="BY588" s="183"/>
      <c r="BZ588" s="183"/>
      <c r="CA588" s="183"/>
      <c r="CB588" s="183"/>
      <c r="CC588" s="183"/>
      <c r="CD588" s="183"/>
      <c r="CE588" s="183"/>
      <c r="CF588" s="183"/>
      <c r="CG588" s="183"/>
      <c r="CH588" s="183"/>
      <c r="CI588" s="183"/>
      <c r="CJ588" s="183"/>
      <c r="CK588" s="183"/>
      <c r="CL588" s="183"/>
      <c r="CM588" s="183"/>
      <c r="CN588" s="183"/>
      <c r="CO588" s="183"/>
      <c r="CP588" s="183"/>
      <c r="CQ588" s="183"/>
      <c r="CR588" s="183"/>
      <c r="CS588" s="183"/>
      <c r="CT588" s="183"/>
      <c r="CU588" s="183"/>
      <c r="CV588" s="183"/>
      <c r="CW588" s="183"/>
      <c r="CX588" s="183"/>
      <c r="CY588" s="183"/>
      <c r="CZ588" s="183"/>
      <c r="DA588" s="183"/>
      <c r="DB588" s="183"/>
      <c r="DC588" s="183"/>
      <c r="DD588" s="183"/>
      <c r="DE588" s="183"/>
      <c r="DF588" s="183"/>
      <c r="DG588" s="183"/>
      <c r="DH588" s="183"/>
      <c r="DI588" s="183"/>
      <c r="DJ588" s="183"/>
      <c r="DK588" s="183"/>
      <c r="DL588" s="183"/>
      <c r="DM588" s="183"/>
      <c r="DN588" s="183"/>
      <c r="DO588" s="183"/>
      <c r="DP588" s="183"/>
      <c r="DQ588" s="183"/>
      <c r="DR588" s="183"/>
      <c r="DS588" s="183"/>
      <c r="DT588" s="183"/>
      <c r="DU588" s="183"/>
      <c r="DV588" s="183"/>
      <c r="DW588" s="183"/>
      <c r="DX588" s="183"/>
      <c r="DY588" s="183"/>
      <c r="DZ588" s="183"/>
      <c r="EA588" s="183"/>
      <c r="EB588" s="183"/>
      <c r="EC588" s="183"/>
      <c r="ED588" s="183"/>
      <c r="EE588" s="183"/>
      <c r="EF588" s="183"/>
      <c r="EG588" s="183"/>
      <c r="EH588" s="183"/>
      <c r="EI588" s="183"/>
      <c r="EJ588" s="183"/>
      <c r="EK588" s="183"/>
      <c r="EL588" s="183"/>
      <c r="EM588" s="183"/>
      <c r="EN588" s="183"/>
      <c r="EO588" s="183"/>
      <c r="EP588" s="183"/>
      <c r="EQ588" s="183"/>
      <c r="ER588" s="183"/>
      <c r="ES588" s="183"/>
      <c r="ET588" s="183"/>
      <c r="EU588" s="183"/>
      <c r="EV588" s="183"/>
      <c r="EW588" s="183"/>
      <c r="EX588" s="183"/>
      <c r="EY588" s="183"/>
      <c r="EZ588" s="183"/>
      <c r="FA588" s="183"/>
      <c r="FB588" s="183"/>
      <c r="FC588" s="183"/>
      <c r="FD588" s="183"/>
      <c r="FE588" s="183"/>
      <c r="FF588" s="183"/>
      <c r="FG588" s="183"/>
      <c r="FH588" s="183"/>
      <c r="FI588" s="183"/>
      <c r="FJ588" s="183"/>
      <c r="FK588" s="183"/>
      <c r="FL588" s="183"/>
      <c r="FM588" s="183"/>
      <c r="FN588" s="183"/>
      <c r="FO588" s="183"/>
      <c r="FP588" s="183"/>
      <c r="FQ588" s="183"/>
      <c r="FR588" s="183"/>
      <c r="FS588" s="183"/>
      <c r="FT588" s="183"/>
      <c r="FU588" s="183"/>
    </row>
    <row r="589" spans="1:177" s="184" customFormat="1" ht="18.75">
      <c r="A589" s="68">
        <f t="shared" si="176"/>
        <v>66</v>
      </c>
      <c r="B589" s="180"/>
      <c r="C589" s="168" t="s">
        <v>55</v>
      </c>
      <c r="D589" s="80" t="s">
        <v>76</v>
      </c>
      <c r="E589" s="186">
        <v>33713</v>
      </c>
      <c r="F589" s="186">
        <v>38543</v>
      </c>
      <c r="G589" s="186">
        <v>40957</v>
      </c>
      <c r="H589" s="186">
        <v>40957</v>
      </c>
      <c r="I589" s="186">
        <v>55900</v>
      </c>
      <c r="J589" s="186">
        <v>44668</v>
      </c>
      <c r="K589" s="186">
        <v>68542</v>
      </c>
      <c r="L589" s="186">
        <v>74347</v>
      </c>
      <c r="M589" s="260">
        <f>SUM(L589/K589)*100</f>
        <v>108.46925972396487</v>
      </c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3"/>
      <c r="AS589" s="183"/>
      <c r="AT589" s="183"/>
      <c r="AU589" s="183"/>
      <c r="AV589" s="183"/>
      <c r="AW589" s="183"/>
      <c r="AX589" s="183"/>
      <c r="AY589" s="183"/>
      <c r="AZ589" s="183"/>
      <c r="BA589" s="183"/>
      <c r="BB589" s="183"/>
      <c r="BC589" s="183"/>
      <c r="BD589" s="183"/>
      <c r="BE589" s="183"/>
      <c r="BF589" s="183"/>
      <c r="BG589" s="183"/>
      <c r="BH589" s="183"/>
      <c r="BI589" s="183"/>
      <c r="BJ589" s="183"/>
      <c r="BK589" s="183"/>
      <c r="BL589" s="183"/>
      <c r="BM589" s="183"/>
      <c r="BN589" s="183"/>
      <c r="BO589" s="183"/>
      <c r="BP589" s="183"/>
      <c r="BQ589" s="183"/>
      <c r="BR589" s="183"/>
      <c r="BS589" s="183"/>
      <c r="BT589" s="183"/>
      <c r="BU589" s="183"/>
      <c r="BV589" s="183"/>
      <c r="BW589" s="183"/>
      <c r="BX589" s="183"/>
      <c r="BY589" s="183"/>
      <c r="BZ589" s="183"/>
      <c r="CA589" s="183"/>
      <c r="CB589" s="183"/>
      <c r="CC589" s="183"/>
      <c r="CD589" s="183"/>
      <c r="CE589" s="183"/>
      <c r="CF589" s="183"/>
      <c r="CG589" s="183"/>
      <c r="CH589" s="183"/>
      <c r="CI589" s="183"/>
      <c r="CJ589" s="183"/>
      <c r="CK589" s="183"/>
      <c r="CL589" s="183"/>
      <c r="CM589" s="183"/>
      <c r="CN589" s="183"/>
      <c r="CO589" s="183"/>
      <c r="CP589" s="183"/>
      <c r="CQ589" s="183"/>
      <c r="CR589" s="183"/>
      <c r="CS589" s="183"/>
      <c r="CT589" s="183"/>
      <c r="CU589" s="183"/>
      <c r="CV589" s="183"/>
      <c r="CW589" s="183"/>
      <c r="CX589" s="183"/>
      <c r="CY589" s="183"/>
      <c r="CZ589" s="183"/>
      <c r="DA589" s="183"/>
      <c r="DB589" s="183"/>
      <c r="DC589" s="183"/>
      <c r="DD589" s="183"/>
      <c r="DE589" s="183"/>
      <c r="DF589" s="183"/>
      <c r="DG589" s="183"/>
      <c r="DH589" s="183"/>
      <c r="DI589" s="183"/>
      <c r="DJ589" s="183"/>
      <c r="DK589" s="183"/>
      <c r="DL589" s="183"/>
      <c r="DM589" s="183"/>
      <c r="DN589" s="183"/>
      <c r="DO589" s="183"/>
      <c r="DP589" s="183"/>
      <c r="DQ589" s="183"/>
      <c r="DR589" s="183"/>
      <c r="DS589" s="183"/>
      <c r="DT589" s="183"/>
      <c r="DU589" s="183"/>
      <c r="DV589" s="183"/>
      <c r="DW589" s="183"/>
      <c r="DX589" s="183"/>
      <c r="DY589" s="183"/>
      <c r="DZ589" s="183"/>
      <c r="EA589" s="183"/>
      <c r="EB589" s="183"/>
      <c r="EC589" s="183"/>
      <c r="ED589" s="183"/>
      <c r="EE589" s="183"/>
      <c r="EF589" s="183"/>
      <c r="EG589" s="183"/>
      <c r="EH589" s="183"/>
      <c r="EI589" s="183"/>
      <c r="EJ589" s="183"/>
      <c r="EK589" s="183"/>
      <c r="EL589" s="183"/>
      <c r="EM589" s="183"/>
      <c r="EN589" s="183"/>
      <c r="EO589" s="183"/>
      <c r="EP589" s="183"/>
      <c r="EQ589" s="183"/>
      <c r="ER589" s="183"/>
      <c r="ES589" s="183"/>
      <c r="ET589" s="183"/>
      <c r="EU589" s="183"/>
      <c r="EV589" s="183"/>
      <c r="EW589" s="183"/>
      <c r="EX589" s="183"/>
      <c r="EY589" s="183"/>
      <c r="EZ589" s="183"/>
      <c r="FA589" s="183"/>
      <c r="FB589" s="183"/>
      <c r="FC589" s="183"/>
      <c r="FD589" s="183"/>
      <c r="FE589" s="183"/>
      <c r="FF589" s="183"/>
      <c r="FG589" s="183"/>
      <c r="FH589" s="183"/>
      <c r="FI589" s="183"/>
      <c r="FJ589" s="183"/>
      <c r="FK589" s="183"/>
      <c r="FL589" s="183"/>
      <c r="FM589" s="183"/>
      <c r="FN589" s="183"/>
      <c r="FO589" s="183"/>
      <c r="FP589" s="183"/>
      <c r="FQ589" s="183"/>
      <c r="FR589" s="183"/>
      <c r="FS589" s="183"/>
      <c r="FT589" s="183"/>
      <c r="FU589" s="183"/>
    </row>
    <row r="590" spans="1:177" s="184" customFormat="1" ht="18.75">
      <c r="A590" s="68">
        <f t="shared" si="176"/>
        <v>67</v>
      </c>
      <c r="B590" s="180"/>
      <c r="C590" s="168" t="s">
        <v>170</v>
      </c>
      <c r="D590" s="111" t="s">
        <v>311</v>
      </c>
      <c r="E590" s="186">
        <v>0</v>
      </c>
      <c r="F590" s="186">
        <v>110</v>
      </c>
      <c r="G590" s="186">
        <v>0</v>
      </c>
      <c r="H590" s="186">
        <v>0</v>
      </c>
      <c r="I590" s="186">
        <v>0</v>
      </c>
      <c r="J590" s="186">
        <v>60</v>
      </c>
      <c r="K590" s="186">
        <v>60</v>
      </c>
      <c r="L590" s="186">
        <v>60</v>
      </c>
      <c r="M590" s="285">
        <v>0</v>
      </c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83"/>
      <c r="AT590" s="183"/>
      <c r="AU590" s="183"/>
      <c r="AV590" s="183"/>
      <c r="AW590" s="183"/>
      <c r="AX590" s="183"/>
      <c r="AY590" s="183"/>
      <c r="AZ590" s="183"/>
      <c r="BA590" s="183"/>
      <c r="BB590" s="183"/>
      <c r="BC590" s="183"/>
      <c r="BD590" s="183"/>
      <c r="BE590" s="183"/>
      <c r="BF590" s="183"/>
      <c r="BG590" s="183"/>
      <c r="BH590" s="183"/>
      <c r="BI590" s="183"/>
      <c r="BJ590" s="183"/>
      <c r="BK590" s="183"/>
      <c r="BL590" s="183"/>
      <c r="BM590" s="183"/>
      <c r="BN590" s="183"/>
      <c r="BO590" s="183"/>
      <c r="BP590" s="183"/>
      <c r="BQ590" s="183"/>
      <c r="BR590" s="183"/>
      <c r="BS590" s="183"/>
      <c r="BT590" s="183"/>
      <c r="BU590" s="183"/>
      <c r="BV590" s="183"/>
      <c r="BW590" s="183"/>
      <c r="BX590" s="183"/>
      <c r="BY590" s="183"/>
      <c r="BZ590" s="183"/>
      <c r="CA590" s="183"/>
      <c r="CB590" s="183"/>
      <c r="CC590" s="183"/>
      <c r="CD590" s="183"/>
      <c r="CE590" s="183"/>
      <c r="CF590" s="183"/>
      <c r="CG590" s="183"/>
      <c r="CH590" s="183"/>
      <c r="CI590" s="183"/>
      <c r="CJ590" s="183"/>
      <c r="CK590" s="183"/>
      <c r="CL590" s="183"/>
      <c r="CM590" s="183"/>
      <c r="CN590" s="183"/>
      <c r="CO590" s="183"/>
      <c r="CP590" s="183"/>
      <c r="CQ590" s="183"/>
      <c r="CR590" s="183"/>
      <c r="CS590" s="183"/>
      <c r="CT590" s="183"/>
      <c r="CU590" s="183"/>
      <c r="CV590" s="183"/>
      <c r="CW590" s="183"/>
      <c r="CX590" s="183"/>
      <c r="CY590" s="183"/>
      <c r="CZ590" s="183"/>
      <c r="DA590" s="183"/>
      <c r="DB590" s="183"/>
      <c r="DC590" s="183"/>
      <c r="DD590" s="183"/>
      <c r="DE590" s="183"/>
      <c r="DF590" s="183"/>
      <c r="DG590" s="183"/>
      <c r="DH590" s="183"/>
      <c r="DI590" s="183"/>
      <c r="DJ590" s="183"/>
      <c r="DK590" s="183"/>
      <c r="DL590" s="183"/>
      <c r="DM590" s="183"/>
      <c r="DN590" s="183"/>
      <c r="DO590" s="183"/>
      <c r="DP590" s="183"/>
      <c r="DQ590" s="183"/>
      <c r="DR590" s="183"/>
      <c r="DS590" s="183"/>
      <c r="DT590" s="183"/>
      <c r="DU590" s="183"/>
      <c r="DV590" s="183"/>
      <c r="DW590" s="183"/>
      <c r="DX590" s="183"/>
      <c r="DY590" s="183"/>
      <c r="DZ590" s="183"/>
      <c r="EA590" s="183"/>
      <c r="EB590" s="183"/>
      <c r="EC590" s="183"/>
      <c r="ED590" s="183"/>
      <c r="EE590" s="183"/>
      <c r="EF590" s="183"/>
      <c r="EG590" s="183"/>
      <c r="EH590" s="183"/>
      <c r="EI590" s="183"/>
      <c r="EJ590" s="183"/>
      <c r="EK590" s="183"/>
      <c r="EL590" s="183"/>
      <c r="EM590" s="183"/>
      <c r="EN590" s="183"/>
      <c r="EO590" s="183"/>
      <c r="EP590" s="183"/>
      <c r="EQ590" s="183"/>
      <c r="ER590" s="183"/>
      <c r="ES590" s="183"/>
      <c r="ET590" s="183"/>
      <c r="EU590" s="183"/>
      <c r="EV590" s="183"/>
      <c r="EW590" s="183"/>
      <c r="EX590" s="183"/>
      <c r="EY590" s="183"/>
      <c r="EZ590" s="183"/>
      <c r="FA590" s="183"/>
      <c r="FB590" s="183"/>
      <c r="FC590" s="183"/>
      <c r="FD590" s="183"/>
      <c r="FE590" s="183"/>
      <c r="FF590" s="183"/>
      <c r="FG590" s="183"/>
      <c r="FH590" s="183"/>
      <c r="FI590" s="183"/>
      <c r="FJ590" s="183"/>
      <c r="FK590" s="183"/>
      <c r="FL590" s="183"/>
      <c r="FM590" s="183"/>
      <c r="FN590" s="183"/>
      <c r="FO590" s="183"/>
      <c r="FP590" s="183"/>
      <c r="FQ590" s="183"/>
      <c r="FR590" s="183"/>
      <c r="FS590" s="183"/>
      <c r="FT590" s="183"/>
      <c r="FU590" s="183"/>
    </row>
    <row r="591" spans="1:177" s="184" customFormat="1" ht="18.75">
      <c r="A591" s="68">
        <f t="shared" si="176"/>
        <v>68</v>
      </c>
      <c r="B591" s="180"/>
      <c r="C591" s="168" t="s">
        <v>182</v>
      </c>
      <c r="D591" s="170" t="s">
        <v>78</v>
      </c>
      <c r="E591" s="186">
        <v>1818</v>
      </c>
      <c r="F591" s="186">
        <v>0</v>
      </c>
      <c r="G591" s="182"/>
      <c r="H591" s="182"/>
      <c r="I591" s="182"/>
      <c r="J591" s="182"/>
      <c r="K591" s="182"/>
      <c r="L591" s="182"/>
      <c r="M591" s="284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  <c r="AA591" s="183"/>
      <c r="AB591" s="183"/>
      <c r="AC591" s="183"/>
      <c r="AD591" s="183"/>
      <c r="AE591" s="183"/>
      <c r="AF591" s="183"/>
      <c r="AG591" s="183"/>
      <c r="AH591" s="183"/>
      <c r="AI591" s="183"/>
      <c r="AJ591" s="183"/>
      <c r="AK591" s="183"/>
      <c r="AL591" s="183"/>
      <c r="AM591" s="183"/>
      <c r="AN591" s="183"/>
      <c r="AO591" s="183"/>
      <c r="AP591" s="183"/>
      <c r="AQ591" s="183"/>
      <c r="AR591" s="183"/>
      <c r="AS591" s="183"/>
      <c r="AT591" s="183"/>
      <c r="AU591" s="183"/>
      <c r="AV591" s="183"/>
      <c r="AW591" s="183"/>
      <c r="AX591" s="183"/>
      <c r="AY591" s="183"/>
      <c r="AZ591" s="183"/>
      <c r="BA591" s="183"/>
      <c r="BB591" s="183"/>
      <c r="BC591" s="183"/>
      <c r="BD591" s="183"/>
      <c r="BE591" s="183"/>
      <c r="BF591" s="183"/>
      <c r="BG591" s="183"/>
      <c r="BH591" s="183"/>
      <c r="BI591" s="183"/>
      <c r="BJ591" s="183"/>
      <c r="BK591" s="183"/>
      <c r="BL591" s="183"/>
      <c r="BM591" s="183"/>
      <c r="BN591" s="183"/>
      <c r="BO591" s="183"/>
      <c r="BP591" s="183"/>
      <c r="BQ591" s="183"/>
      <c r="BR591" s="183"/>
      <c r="BS591" s="183"/>
      <c r="BT591" s="183"/>
      <c r="BU591" s="183"/>
      <c r="BV591" s="183"/>
      <c r="BW591" s="183"/>
      <c r="BX591" s="183"/>
      <c r="BY591" s="183"/>
      <c r="BZ591" s="183"/>
      <c r="CA591" s="183"/>
      <c r="CB591" s="183"/>
      <c r="CC591" s="183"/>
      <c r="CD591" s="183"/>
      <c r="CE591" s="183"/>
      <c r="CF591" s="183"/>
      <c r="CG591" s="183"/>
      <c r="CH591" s="183"/>
      <c r="CI591" s="183"/>
      <c r="CJ591" s="183"/>
      <c r="CK591" s="183"/>
      <c r="CL591" s="183"/>
      <c r="CM591" s="183"/>
      <c r="CN591" s="183"/>
      <c r="CO591" s="183"/>
      <c r="CP591" s="183"/>
      <c r="CQ591" s="183"/>
      <c r="CR591" s="183"/>
      <c r="CS591" s="183"/>
      <c r="CT591" s="183"/>
      <c r="CU591" s="183"/>
      <c r="CV591" s="183"/>
      <c r="CW591" s="183"/>
      <c r="CX591" s="183"/>
      <c r="CY591" s="183"/>
      <c r="CZ591" s="183"/>
      <c r="DA591" s="183"/>
      <c r="DB591" s="183"/>
      <c r="DC591" s="183"/>
      <c r="DD591" s="183"/>
      <c r="DE591" s="183"/>
      <c r="DF591" s="183"/>
      <c r="DG591" s="183"/>
      <c r="DH591" s="183"/>
      <c r="DI591" s="183"/>
      <c r="DJ591" s="183"/>
      <c r="DK591" s="183"/>
      <c r="DL591" s="183"/>
      <c r="DM591" s="183"/>
      <c r="DN591" s="183"/>
      <c r="DO591" s="183"/>
      <c r="DP591" s="183"/>
      <c r="DQ591" s="183"/>
      <c r="DR591" s="183"/>
      <c r="DS591" s="183"/>
      <c r="DT591" s="183"/>
      <c r="DU591" s="183"/>
      <c r="DV591" s="183"/>
      <c r="DW591" s="183"/>
      <c r="DX591" s="183"/>
      <c r="DY591" s="183"/>
      <c r="DZ591" s="183"/>
      <c r="EA591" s="183"/>
      <c r="EB591" s="183"/>
      <c r="EC591" s="183"/>
      <c r="ED591" s="183"/>
      <c r="EE591" s="183"/>
      <c r="EF591" s="183"/>
      <c r="EG591" s="183"/>
      <c r="EH591" s="183"/>
      <c r="EI591" s="183"/>
      <c r="EJ591" s="183"/>
      <c r="EK591" s="183"/>
      <c r="EL591" s="183"/>
      <c r="EM591" s="183"/>
      <c r="EN591" s="183"/>
      <c r="EO591" s="183"/>
      <c r="EP591" s="183"/>
      <c r="EQ591" s="183"/>
      <c r="ER591" s="183"/>
      <c r="ES591" s="183"/>
      <c r="ET591" s="183"/>
      <c r="EU591" s="183"/>
      <c r="EV591" s="183"/>
      <c r="EW591" s="183"/>
      <c r="EX591" s="183"/>
      <c r="EY591" s="183"/>
      <c r="EZ591" s="183"/>
      <c r="FA591" s="183"/>
      <c r="FB591" s="183"/>
      <c r="FC591" s="183"/>
      <c r="FD591" s="183"/>
      <c r="FE591" s="183"/>
      <c r="FF591" s="183"/>
      <c r="FG591" s="183"/>
      <c r="FH591" s="183"/>
      <c r="FI591" s="183"/>
      <c r="FJ591" s="183"/>
      <c r="FK591" s="183"/>
      <c r="FL591" s="183"/>
      <c r="FM591" s="183"/>
      <c r="FN591" s="183"/>
      <c r="FO591" s="183"/>
      <c r="FP591" s="183"/>
      <c r="FQ591" s="183"/>
      <c r="FR591" s="183"/>
      <c r="FS591" s="183"/>
      <c r="FT591" s="183"/>
      <c r="FU591" s="183"/>
    </row>
    <row r="592" spans="1:177" s="184" customFormat="1" ht="18.75">
      <c r="A592" s="68">
        <f t="shared" si="176"/>
        <v>69</v>
      </c>
      <c r="B592" s="116">
        <v>5</v>
      </c>
      <c r="C592" s="117" t="s">
        <v>306</v>
      </c>
      <c r="D592" s="159"/>
      <c r="E592" s="118">
        <f>SUM(E593+E594)</f>
        <v>218789</v>
      </c>
      <c r="F592" s="118">
        <f>SUM(F593+F594)</f>
        <v>253506</v>
      </c>
      <c r="G592" s="118">
        <f>SUM(G593)</f>
        <v>223104</v>
      </c>
      <c r="H592" s="118">
        <f>SUM(H593)</f>
        <v>223104</v>
      </c>
      <c r="I592" s="319">
        <f>SUM(I593+I594)</f>
        <v>222294</v>
      </c>
      <c r="J592" s="118">
        <f>SUM(J593)</f>
        <v>252970</v>
      </c>
      <c r="K592" s="118">
        <f>SUM(K593)</f>
        <v>262294</v>
      </c>
      <c r="L592" s="118">
        <f>SUM(L593)</f>
        <v>263611</v>
      </c>
      <c r="M592" s="269">
        <f>SUM(L592/K592*100)</f>
        <v>100.50210832119681</v>
      </c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183"/>
      <c r="AB592" s="183"/>
      <c r="AC592" s="183"/>
      <c r="AD592" s="183"/>
      <c r="AE592" s="183"/>
      <c r="AF592" s="183"/>
      <c r="AG592" s="183"/>
      <c r="AH592" s="183"/>
      <c r="AI592" s="183"/>
      <c r="AJ592" s="183"/>
      <c r="AK592" s="183"/>
      <c r="AL592" s="183"/>
      <c r="AM592" s="183"/>
      <c r="AN592" s="183"/>
      <c r="AO592" s="183"/>
      <c r="AP592" s="183"/>
      <c r="AQ592" s="183"/>
      <c r="AR592" s="183"/>
      <c r="AS592" s="183"/>
      <c r="AT592" s="183"/>
      <c r="AU592" s="183"/>
      <c r="AV592" s="183"/>
      <c r="AW592" s="183"/>
      <c r="AX592" s="183"/>
      <c r="AY592" s="183"/>
      <c r="AZ592" s="183"/>
      <c r="BA592" s="183"/>
      <c r="BB592" s="183"/>
      <c r="BC592" s="183"/>
      <c r="BD592" s="183"/>
      <c r="BE592" s="183"/>
      <c r="BF592" s="183"/>
      <c r="BG592" s="183"/>
      <c r="BH592" s="183"/>
      <c r="BI592" s="183"/>
      <c r="BJ592" s="183"/>
      <c r="BK592" s="183"/>
      <c r="BL592" s="183"/>
      <c r="BM592" s="183"/>
      <c r="BN592" s="183"/>
      <c r="BO592" s="183"/>
      <c r="BP592" s="183"/>
      <c r="BQ592" s="183"/>
      <c r="BR592" s="183"/>
      <c r="BS592" s="183"/>
      <c r="BT592" s="183"/>
      <c r="BU592" s="183"/>
      <c r="BV592" s="183"/>
      <c r="BW592" s="183"/>
      <c r="BX592" s="183"/>
      <c r="BY592" s="183"/>
      <c r="BZ592" s="183"/>
      <c r="CA592" s="183"/>
      <c r="CB592" s="183"/>
      <c r="CC592" s="183"/>
      <c r="CD592" s="183"/>
      <c r="CE592" s="183"/>
      <c r="CF592" s="183"/>
      <c r="CG592" s="183"/>
      <c r="CH592" s="183"/>
      <c r="CI592" s="183"/>
      <c r="CJ592" s="183"/>
      <c r="CK592" s="183"/>
      <c r="CL592" s="183"/>
      <c r="CM592" s="183"/>
      <c r="CN592" s="183"/>
      <c r="CO592" s="183"/>
      <c r="CP592" s="183"/>
      <c r="CQ592" s="183"/>
      <c r="CR592" s="183"/>
      <c r="CS592" s="183"/>
      <c r="CT592" s="183"/>
      <c r="CU592" s="183"/>
      <c r="CV592" s="183"/>
      <c r="CW592" s="183"/>
      <c r="CX592" s="183"/>
      <c r="CY592" s="183"/>
      <c r="CZ592" s="183"/>
      <c r="DA592" s="183"/>
      <c r="DB592" s="183"/>
      <c r="DC592" s="183"/>
      <c r="DD592" s="183"/>
      <c r="DE592" s="183"/>
      <c r="DF592" s="183"/>
      <c r="DG592" s="183"/>
      <c r="DH592" s="183"/>
      <c r="DI592" s="183"/>
      <c r="DJ592" s="183"/>
      <c r="DK592" s="183"/>
      <c r="DL592" s="183"/>
      <c r="DM592" s="183"/>
      <c r="DN592" s="183"/>
      <c r="DO592" s="183"/>
      <c r="DP592" s="183"/>
      <c r="DQ592" s="183"/>
      <c r="DR592" s="183"/>
      <c r="DS592" s="183"/>
      <c r="DT592" s="183"/>
      <c r="DU592" s="183"/>
      <c r="DV592" s="183"/>
      <c r="DW592" s="183"/>
      <c r="DX592" s="183"/>
      <c r="DY592" s="183"/>
      <c r="DZ592" s="183"/>
      <c r="EA592" s="183"/>
      <c r="EB592" s="183"/>
      <c r="EC592" s="183"/>
      <c r="ED592" s="183"/>
      <c r="EE592" s="183"/>
      <c r="EF592" s="183"/>
      <c r="EG592" s="183"/>
      <c r="EH592" s="183"/>
      <c r="EI592" s="183"/>
      <c r="EJ592" s="183"/>
      <c r="EK592" s="183"/>
      <c r="EL592" s="183"/>
      <c r="EM592" s="183"/>
      <c r="EN592" s="183"/>
      <c r="EO592" s="183"/>
      <c r="EP592" s="183"/>
      <c r="EQ592" s="183"/>
      <c r="ER592" s="183"/>
      <c r="ES592" s="183"/>
      <c r="ET592" s="183"/>
      <c r="EU592" s="183"/>
      <c r="EV592" s="183"/>
      <c r="EW592" s="183"/>
      <c r="EX592" s="183"/>
      <c r="EY592" s="183"/>
      <c r="EZ592" s="183"/>
      <c r="FA592" s="183"/>
      <c r="FB592" s="183"/>
      <c r="FC592" s="183"/>
      <c r="FD592" s="183"/>
      <c r="FE592" s="183"/>
      <c r="FF592" s="183"/>
      <c r="FG592" s="183"/>
      <c r="FH592" s="183"/>
      <c r="FI592" s="183"/>
      <c r="FJ592" s="183"/>
      <c r="FK592" s="183"/>
      <c r="FL592" s="183"/>
      <c r="FM592" s="183"/>
      <c r="FN592" s="183"/>
      <c r="FO592" s="183"/>
      <c r="FP592" s="183"/>
      <c r="FQ592" s="183"/>
      <c r="FR592" s="183"/>
      <c r="FS592" s="183"/>
      <c r="FT592" s="183"/>
      <c r="FU592" s="183"/>
    </row>
    <row r="593" spans="1:177" s="184" customFormat="1" ht="18.75">
      <c r="A593" s="68">
        <f t="shared" si="176"/>
        <v>70</v>
      </c>
      <c r="B593" s="180"/>
      <c r="C593" s="100" t="s">
        <v>35</v>
      </c>
      <c r="D593" s="73"/>
      <c r="E593" s="70">
        <f>SUM(E595+E604-E594)</f>
        <v>214554</v>
      </c>
      <c r="F593" s="70">
        <f>SUM(F595+F604-F594)</f>
        <v>253506</v>
      </c>
      <c r="G593" s="70">
        <f>SUM(G595+G604)</f>
        <v>223104</v>
      </c>
      <c r="H593" s="70">
        <f>SUM(H595+H604)</f>
        <v>223104</v>
      </c>
      <c r="I593" s="322">
        <f>SUM(I595+I604-I600-I609)</f>
        <v>217919</v>
      </c>
      <c r="J593" s="70">
        <f>SUM(J595+J604)</f>
        <v>252970</v>
      </c>
      <c r="K593" s="70">
        <f>SUM(K595+K604)</f>
        <v>262294</v>
      </c>
      <c r="L593" s="70">
        <f>SUM(L595+L604)</f>
        <v>263611</v>
      </c>
      <c r="M593" s="266">
        <f>SUM(L593/K593*100)</f>
        <v>100.50210832119681</v>
      </c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  <c r="AA593" s="183"/>
      <c r="AB593" s="183"/>
      <c r="AC593" s="183"/>
      <c r="AD593" s="183"/>
      <c r="AE593" s="183"/>
      <c r="AF593" s="183"/>
      <c r="AG593" s="183"/>
      <c r="AH593" s="183"/>
      <c r="AI593" s="183"/>
      <c r="AJ593" s="183"/>
      <c r="AK593" s="183"/>
      <c r="AL593" s="183"/>
      <c r="AM593" s="183"/>
      <c r="AN593" s="183"/>
      <c r="AO593" s="183"/>
      <c r="AP593" s="183"/>
      <c r="AQ593" s="183"/>
      <c r="AR593" s="183"/>
      <c r="AS593" s="183"/>
      <c r="AT593" s="183"/>
      <c r="AU593" s="183"/>
      <c r="AV593" s="183"/>
      <c r="AW593" s="183"/>
      <c r="AX593" s="183"/>
      <c r="AY593" s="183"/>
      <c r="AZ593" s="183"/>
      <c r="BA593" s="183"/>
      <c r="BB593" s="183"/>
      <c r="BC593" s="183"/>
      <c r="BD593" s="183"/>
      <c r="BE593" s="183"/>
      <c r="BF593" s="183"/>
      <c r="BG593" s="183"/>
      <c r="BH593" s="183"/>
      <c r="BI593" s="183"/>
      <c r="BJ593" s="183"/>
      <c r="BK593" s="183"/>
      <c r="BL593" s="183"/>
      <c r="BM593" s="183"/>
      <c r="BN593" s="183"/>
      <c r="BO593" s="183"/>
      <c r="BP593" s="183"/>
      <c r="BQ593" s="183"/>
      <c r="BR593" s="183"/>
      <c r="BS593" s="183"/>
      <c r="BT593" s="183"/>
      <c r="BU593" s="183"/>
      <c r="BV593" s="183"/>
      <c r="BW593" s="183"/>
      <c r="BX593" s="183"/>
      <c r="BY593" s="183"/>
      <c r="BZ593" s="183"/>
      <c r="CA593" s="183"/>
      <c r="CB593" s="183"/>
      <c r="CC593" s="183"/>
      <c r="CD593" s="183"/>
      <c r="CE593" s="183"/>
      <c r="CF593" s="183"/>
      <c r="CG593" s="183"/>
      <c r="CH593" s="183"/>
      <c r="CI593" s="183"/>
      <c r="CJ593" s="183"/>
      <c r="CK593" s="183"/>
      <c r="CL593" s="183"/>
      <c r="CM593" s="183"/>
      <c r="CN593" s="183"/>
      <c r="CO593" s="183"/>
      <c r="CP593" s="183"/>
      <c r="CQ593" s="183"/>
      <c r="CR593" s="183"/>
      <c r="CS593" s="183"/>
      <c r="CT593" s="183"/>
      <c r="CU593" s="183"/>
      <c r="CV593" s="183"/>
      <c r="CW593" s="183"/>
      <c r="CX593" s="183"/>
      <c r="CY593" s="183"/>
      <c r="CZ593" s="183"/>
      <c r="DA593" s="183"/>
      <c r="DB593" s="183"/>
      <c r="DC593" s="183"/>
      <c r="DD593" s="183"/>
      <c r="DE593" s="183"/>
      <c r="DF593" s="183"/>
      <c r="DG593" s="183"/>
      <c r="DH593" s="183"/>
      <c r="DI593" s="183"/>
      <c r="DJ593" s="183"/>
      <c r="DK593" s="183"/>
      <c r="DL593" s="183"/>
      <c r="DM593" s="183"/>
      <c r="DN593" s="183"/>
      <c r="DO593" s="183"/>
      <c r="DP593" s="183"/>
      <c r="DQ593" s="183"/>
      <c r="DR593" s="183"/>
      <c r="DS593" s="183"/>
      <c r="DT593" s="183"/>
      <c r="DU593" s="183"/>
      <c r="DV593" s="183"/>
      <c r="DW593" s="183"/>
      <c r="DX593" s="183"/>
      <c r="DY593" s="183"/>
      <c r="DZ593" s="183"/>
      <c r="EA593" s="183"/>
      <c r="EB593" s="183"/>
      <c r="EC593" s="183"/>
      <c r="ED593" s="183"/>
      <c r="EE593" s="183"/>
      <c r="EF593" s="183"/>
      <c r="EG593" s="183"/>
      <c r="EH593" s="183"/>
      <c r="EI593" s="183"/>
      <c r="EJ593" s="183"/>
      <c r="EK593" s="183"/>
      <c r="EL593" s="183"/>
      <c r="EM593" s="183"/>
      <c r="EN593" s="183"/>
      <c r="EO593" s="183"/>
      <c r="EP593" s="183"/>
      <c r="EQ593" s="183"/>
      <c r="ER593" s="183"/>
      <c r="ES593" s="183"/>
      <c r="ET593" s="183"/>
      <c r="EU593" s="183"/>
      <c r="EV593" s="183"/>
      <c r="EW593" s="183"/>
      <c r="EX593" s="183"/>
      <c r="EY593" s="183"/>
      <c r="EZ593" s="183"/>
      <c r="FA593" s="183"/>
      <c r="FB593" s="183"/>
      <c r="FC593" s="183"/>
      <c r="FD593" s="183"/>
      <c r="FE593" s="183"/>
      <c r="FF593" s="183"/>
      <c r="FG593" s="183"/>
      <c r="FH593" s="183"/>
      <c r="FI593" s="183"/>
      <c r="FJ593" s="183"/>
      <c r="FK593" s="183"/>
      <c r="FL593" s="183"/>
      <c r="FM593" s="183"/>
      <c r="FN593" s="183"/>
      <c r="FO593" s="183"/>
      <c r="FP593" s="183"/>
      <c r="FQ593" s="183"/>
      <c r="FR593" s="183"/>
      <c r="FS593" s="183"/>
      <c r="FT593" s="183"/>
      <c r="FU593" s="183"/>
    </row>
    <row r="594" spans="1:177" s="184" customFormat="1" ht="18.75">
      <c r="A594" s="68">
        <f t="shared" si="176"/>
        <v>71</v>
      </c>
      <c r="B594" s="180"/>
      <c r="C594" s="100" t="s">
        <v>78</v>
      </c>
      <c r="D594" s="211"/>
      <c r="E594" s="70">
        <f>SUM(E600+E609)</f>
        <v>4235</v>
      </c>
      <c r="F594" s="70">
        <f>SUM(F600+F609)</f>
        <v>0</v>
      </c>
      <c r="G594" s="70"/>
      <c r="H594" s="70"/>
      <c r="I594" s="322">
        <f>SUM(I600+I609)</f>
        <v>4375</v>
      </c>
      <c r="J594" s="70"/>
      <c r="K594" s="70"/>
      <c r="L594" s="70"/>
      <c r="M594" s="286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  <c r="AA594" s="183"/>
      <c r="AB594" s="183"/>
      <c r="AC594" s="183"/>
      <c r="AD594" s="183"/>
      <c r="AE594" s="183"/>
      <c r="AF594" s="183"/>
      <c r="AG594" s="183"/>
      <c r="AH594" s="183"/>
      <c r="AI594" s="183"/>
      <c r="AJ594" s="183"/>
      <c r="AK594" s="183"/>
      <c r="AL594" s="183"/>
      <c r="AM594" s="183"/>
      <c r="AN594" s="183"/>
      <c r="AO594" s="183"/>
      <c r="AP594" s="183"/>
      <c r="AQ594" s="183"/>
      <c r="AR594" s="183"/>
      <c r="AS594" s="183"/>
      <c r="AT594" s="183"/>
      <c r="AU594" s="183"/>
      <c r="AV594" s="183"/>
      <c r="AW594" s="183"/>
      <c r="AX594" s="183"/>
      <c r="AY594" s="183"/>
      <c r="AZ594" s="183"/>
      <c r="BA594" s="183"/>
      <c r="BB594" s="183"/>
      <c r="BC594" s="183"/>
      <c r="BD594" s="183"/>
      <c r="BE594" s="183"/>
      <c r="BF594" s="183"/>
      <c r="BG594" s="183"/>
      <c r="BH594" s="183"/>
      <c r="BI594" s="183"/>
      <c r="BJ594" s="183"/>
      <c r="BK594" s="183"/>
      <c r="BL594" s="183"/>
      <c r="BM594" s="183"/>
      <c r="BN594" s="183"/>
      <c r="BO594" s="183"/>
      <c r="BP594" s="183"/>
      <c r="BQ594" s="183"/>
      <c r="BR594" s="183"/>
      <c r="BS594" s="183"/>
      <c r="BT594" s="183"/>
      <c r="BU594" s="183"/>
      <c r="BV594" s="183"/>
      <c r="BW594" s="183"/>
      <c r="BX594" s="183"/>
      <c r="BY594" s="183"/>
      <c r="BZ594" s="183"/>
      <c r="CA594" s="183"/>
      <c r="CB594" s="183"/>
      <c r="CC594" s="183"/>
      <c r="CD594" s="183"/>
      <c r="CE594" s="183"/>
      <c r="CF594" s="183"/>
      <c r="CG594" s="183"/>
      <c r="CH594" s="183"/>
      <c r="CI594" s="183"/>
      <c r="CJ594" s="183"/>
      <c r="CK594" s="183"/>
      <c r="CL594" s="183"/>
      <c r="CM594" s="183"/>
      <c r="CN594" s="183"/>
      <c r="CO594" s="183"/>
      <c r="CP594" s="183"/>
      <c r="CQ594" s="183"/>
      <c r="CR594" s="183"/>
      <c r="CS594" s="183"/>
      <c r="CT594" s="183"/>
      <c r="CU594" s="183"/>
      <c r="CV594" s="183"/>
      <c r="CW594" s="183"/>
      <c r="CX594" s="183"/>
      <c r="CY594" s="183"/>
      <c r="CZ594" s="183"/>
      <c r="DA594" s="183"/>
      <c r="DB594" s="183"/>
      <c r="DC594" s="183"/>
      <c r="DD594" s="183"/>
      <c r="DE594" s="183"/>
      <c r="DF594" s="183"/>
      <c r="DG594" s="183"/>
      <c r="DH594" s="183"/>
      <c r="DI594" s="183"/>
      <c r="DJ594" s="183"/>
      <c r="DK594" s="183"/>
      <c r="DL594" s="183"/>
      <c r="DM594" s="183"/>
      <c r="DN594" s="183"/>
      <c r="DO594" s="183"/>
      <c r="DP594" s="183"/>
      <c r="DQ594" s="183"/>
      <c r="DR594" s="183"/>
      <c r="DS594" s="183"/>
      <c r="DT594" s="183"/>
      <c r="DU594" s="183"/>
      <c r="DV594" s="183"/>
      <c r="DW594" s="183"/>
      <c r="DX594" s="183"/>
      <c r="DY594" s="183"/>
      <c r="DZ594" s="183"/>
      <c r="EA594" s="183"/>
      <c r="EB594" s="183"/>
      <c r="EC594" s="183"/>
      <c r="ED594" s="183"/>
      <c r="EE594" s="183"/>
      <c r="EF594" s="183"/>
      <c r="EG594" s="183"/>
      <c r="EH594" s="183"/>
      <c r="EI594" s="183"/>
      <c r="EJ594" s="183"/>
      <c r="EK594" s="183"/>
      <c r="EL594" s="183"/>
      <c r="EM594" s="183"/>
      <c r="EN594" s="183"/>
      <c r="EO594" s="183"/>
      <c r="EP594" s="183"/>
      <c r="EQ594" s="183"/>
      <c r="ER594" s="183"/>
      <c r="ES594" s="183"/>
      <c r="ET594" s="183"/>
      <c r="EU594" s="183"/>
      <c r="EV594" s="183"/>
      <c r="EW594" s="183"/>
      <c r="EX594" s="183"/>
      <c r="EY594" s="183"/>
      <c r="EZ594" s="183"/>
      <c r="FA594" s="183"/>
      <c r="FB594" s="183"/>
      <c r="FC594" s="183"/>
      <c r="FD594" s="183"/>
      <c r="FE594" s="183"/>
      <c r="FF594" s="183"/>
      <c r="FG594" s="183"/>
      <c r="FH594" s="183"/>
      <c r="FI594" s="183"/>
      <c r="FJ594" s="183"/>
      <c r="FK594" s="183"/>
      <c r="FL594" s="183"/>
      <c r="FM594" s="183"/>
      <c r="FN594" s="183"/>
      <c r="FO594" s="183"/>
      <c r="FP594" s="183"/>
      <c r="FQ594" s="183"/>
      <c r="FR594" s="183"/>
      <c r="FS594" s="183"/>
      <c r="FT594" s="183"/>
      <c r="FU594" s="183"/>
    </row>
    <row r="595" spans="1:177" s="184" customFormat="1" ht="18.75">
      <c r="A595" s="68">
        <f t="shared" si="176"/>
        <v>72</v>
      </c>
      <c r="B595" s="180"/>
      <c r="C595" s="114" t="s">
        <v>32</v>
      </c>
      <c r="D595" s="181" t="s">
        <v>307</v>
      </c>
      <c r="E595" s="186">
        <f>SUM(E596:E600)</f>
        <v>152449</v>
      </c>
      <c r="F595" s="186">
        <f>SUM(F596:F600)</f>
        <v>174172</v>
      </c>
      <c r="G595" s="186">
        <f aca="true" t="shared" si="200" ref="G595:L595">SUM(G596:G599)</f>
        <v>146550</v>
      </c>
      <c r="H595" s="186">
        <f t="shared" si="200"/>
        <v>146550</v>
      </c>
      <c r="I595" s="186">
        <f t="shared" si="200"/>
        <v>161310</v>
      </c>
      <c r="J595" s="186">
        <f t="shared" si="200"/>
        <v>159717</v>
      </c>
      <c r="K595" s="186">
        <f t="shared" si="200"/>
        <v>160650</v>
      </c>
      <c r="L595" s="186">
        <f t="shared" si="200"/>
        <v>161500</v>
      </c>
      <c r="M595" s="260">
        <f>SUM(L595/K595)*100</f>
        <v>100.52910052910053</v>
      </c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  <c r="AA595" s="183"/>
      <c r="AB595" s="183"/>
      <c r="AC595" s="183"/>
      <c r="AD595" s="183"/>
      <c r="AE595" s="183"/>
      <c r="AF595" s="183"/>
      <c r="AG595" s="183"/>
      <c r="AH595" s="183"/>
      <c r="AI595" s="183"/>
      <c r="AJ595" s="183"/>
      <c r="AK595" s="183"/>
      <c r="AL595" s="183"/>
      <c r="AM595" s="183"/>
      <c r="AN595" s="183"/>
      <c r="AO595" s="183"/>
      <c r="AP595" s="183"/>
      <c r="AQ595" s="183"/>
      <c r="AR595" s="183"/>
      <c r="AS595" s="183"/>
      <c r="AT595" s="183"/>
      <c r="AU595" s="183"/>
      <c r="AV595" s="183"/>
      <c r="AW595" s="183"/>
      <c r="AX595" s="183"/>
      <c r="AY595" s="183"/>
      <c r="AZ595" s="183"/>
      <c r="BA595" s="183"/>
      <c r="BB595" s="183"/>
      <c r="BC595" s="183"/>
      <c r="BD595" s="183"/>
      <c r="BE595" s="183"/>
      <c r="BF595" s="183"/>
      <c r="BG595" s="183"/>
      <c r="BH595" s="183"/>
      <c r="BI595" s="183"/>
      <c r="BJ595" s="183"/>
      <c r="BK595" s="183"/>
      <c r="BL595" s="183"/>
      <c r="BM595" s="183"/>
      <c r="BN595" s="183"/>
      <c r="BO595" s="183"/>
      <c r="BP595" s="183"/>
      <c r="BQ595" s="183"/>
      <c r="BR595" s="183"/>
      <c r="BS595" s="183"/>
      <c r="BT595" s="183"/>
      <c r="BU595" s="183"/>
      <c r="BV595" s="183"/>
      <c r="BW595" s="183"/>
      <c r="BX595" s="183"/>
      <c r="BY595" s="183"/>
      <c r="BZ595" s="183"/>
      <c r="CA595" s="183"/>
      <c r="CB595" s="183"/>
      <c r="CC595" s="183"/>
      <c r="CD595" s="183"/>
      <c r="CE595" s="183"/>
      <c r="CF595" s="183"/>
      <c r="CG595" s="183"/>
      <c r="CH595" s="183"/>
      <c r="CI595" s="183"/>
      <c r="CJ595" s="183"/>
      <c r="CK595" s="183"/>
      <c r="CL595" s="183"/>
      <c r="CM595" s="183"/>
      <c r="CN595" s="183"/>
      <c r="CO595" s="183"/>
      <c r="CP595" s="183"/>
      <c r="CQ595" s="183"/>
      <c r="CR595" s="183"/>
      <c r="CS595" s="183"/>
      <c r="CT595" s="183"/>
      <c r="CU595" s="183"/>
      <c r="CV595" s="183"/>
      <c r="CW595" s="183"/>
      <c r="CX595" s="183"/>
      <c r="CY595" s="183"/>
      <c r="CZ595" s="183"/>
      <c r="DA595" s="183"/>
      <c r="DB595" s="183"/>
      <c r="DC595" s="183"/>
      <c r="DD595" s="183"/>
      <c r="DE595" s="183"/>
      <c r="DF595" s="183"/>
      <c r="DG595" s="183"/>
      <c r="DH595" s="183"/>
      <c r="DI595" s="183"/>
      <c r="DJ595" s="183"/>
      <c r="DK595" s="183"/>
      <c r="DL595" s="183"/>
      <c r="DM595" s="183"/>
      <c r="DN595" s="183"/>
      <c r="DO595" s="183"/>
      <c r="DP595" s="183"/>
      <c r="DQ595" s="183"/>
      <c r="DR595" s="183"/>
      <c r="DS595" s="183"/>
      <c r="DT595" s="183"/>
      <c r="DU595" s="183"/>
      <c r="DV595" s="183"/>
      <c r="DW595" s="183"/>
      <c r="DX595" s="183"/>
      <c r="DY595" s="183"/>
      <c r="DZ595" s="183"/>
      <c r="EA595" s="183"/>
      <c r="EB595" s="183"/>
      <c r="EC595" s="183"/>
      <c r="ED595" s="183"/>
      <c r="EE595" s="183"/>
      <c r="EF595" s="183"/>
      <c r="EG595" s="183"/>
      <c r="EH595" s="183"/>
      <c r="EI595" s="183"/>
      <c r="EJ595" s="183"/>
      <c r="EK595" s="183"/>
      <c r="EL595" s="183"/>
      <c r="EM595" s="183"/>
      <c r="EN595" s="183"/>
      <c r="EO595" s="183"/>
      <c r="EP595" s="183"/>
      <c r="EQ595" s="183"/>
      <c r="ER595" s="183"/>
      <c r="ES595" s="183"/>
      <c r="ET595" s="183"/>
      <c r="EU595" s="183"/>
      <c r="EV595" s="183"/>
      <c r="EW595" s="183"/>
      <c r="EX595" s="183"/>
      <c r="EY595" s="183"/>
      <c r="EZ595" s="183"/>
      <c r="FA595" s="183"/>
      <c r="FB595" s="183"/>
      <c r="FC595" s="183"/>
      <c r="FD595" s="183"/>
      <c r="FE595" s="183"/>
      <c r="FF595" s="183"/>
      <c r="FG595" s="183"/>
      <c r="FH595" s="183"/>
      <c r="FI595" s="183"/>
      <c r="FJ595" s="183"/>
      <c r="FK595" s="183"/>
      <c r="FL595" s="183"/>
      <c r="FM595" s="183"/>
      <c r="FN595" s="183"/>
      <c r="FO595" s="183"/>
      <c r="FP595" s="183"/>
      <c r="FQ595" s="183"/>
      <c r="FR595" s="183"/>
      <c r="FS595" s="183"/>
      <c r="FT595" s="183"/>
      <c r="FU595" s="183"/>
    </row>
    <row r="596" spans="1:177" s="184" customFormat="1" ht="18.75">
      <c r="A596" s="68">
        <f t="shared" si="176"/>
        <v>73</v>
      </c>
      <c r="B596" s="180"/>
      <c r="C596" s="168" t="s">
        <v>60</v>
      </c>
      <c r="D596" s="80" t="s">
        <v>134</v>
      </c>
      <c r="E596" s="186">
        <v>57585</v>
      </c>
      <c r="F596" s="186">
        <v>59000</v>
      </c>
      <c r="G596" s="186">
        <v>49140</v>
      </c>
      <c r="H596" s="186">
        <v>49140</v>
      </c>
      <c r="I596" s="186">
        <v>46102</v>
      </c>
      <c r="J596" s="186">
        <v>56000</v>
      </c>
      <c r="K596" s="186">
        <v>58177</v>
      </c>
      <c r="L596" s="186">
        <v>58177</v>
      </c>
      <c r="M596" s="260">
        <f>SUM(L596/K596)*100</f>
        <v>100</v>
      </c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83"/>
      <c r="AK596" s="183"/>
      <c r="AL596" s="183"/>
      <c r="AM596" s="183"/>
      <c r="AN596" s="183"/>
      <c r="AO596" s="183"/>
      <c r="AP596" s="183"/>
      <c r="AQ596" s="183"/>
      <c r="AR596" s="183"/>
      <c r="AS596" s="183"/>
      <c r="AT596" s="183"/>
      <c r="AU596" s="183"/>
      <c r="AV596" s="183"/>
      <c r="AW596" s="183"/>
      <c r="AX596" s="183"/>
      <c r="AY596" s="183"/>
      <c r="AZ596" s="183"/>
      <c r="BA596" s="183"/>
      <c r="BB596" s="183"/>
      <c r="BC596" s="183"/>
      <c r="BD596" s="183"/>
      <c r="BE596" s="183"/>
      <c r="BF596" s="183"/>
      <c r="BG596" s="183"/>
      <c r="BH596" s="183"/>
      <c r="BI596" s="183"/>
      <c r="BJ596" s="183"/>
      <c r="BK596" s="183"/>
      <c r="BL596" s="183"/>
      <c r="BM596" s="183"/>
      <c r="BN596" s="183"/>
      <c r="BO596" s="183"/>
      <c r="BP596" s="183"/>
      <c r="BQ596" s="183"/>
      <c r="BR596" s="183"/>
      <c r="BS596" s="183"/>
      <c r="BT596" s="183"/>
      <c r="BU596" s="183"/>
      <c r="BV596" s="183"/>
      <c r="BW596" s="183"/>
      <c r="BX596" s="183"/>
      <c r="BY596" s="183"/>
      <c r="BZ596" s="183"/>
      <c r="CA596" s="183"/>
      <c r="CB596" s="183"/>
      <c r="CC596" s="183"/>
      <c r="CD596" s="183"/>
      <c r="CE596" s="183"/>
      <c r="CF596" s="183"/>
      <c r="CG596" s="183"/>
      <c r="CH596" s="183"/>
      <c r="CI596" s="183"/>
      <c r="CJ596" s="183"/>
      <c r="CK596" s="183"/>
      <c r="CL596" s="183"/>
      <c r="CM596" s="183"/>
      <c r="CN596" s="183"/>
      <c r="CO596" s="183"/>
      <c r="CP596" s="183"/>
      <c r="CQ596" s="183"/>
      <c r="CR596" s="183"/>
      <c r="CS596" s="183"/>
      <c r="CT596" s="183"/>
      <c r="CU596" s="183"/>
      <c r="CV596" s="183"/>
      <c r="CW596" s="183"/>
      <c r="CX596" s="183"/>
      <c r="CY596" s="183"/>
      <c r="CZ596" s="183"/>
      <c r="DA596" s="183"/>
      <c r="DB596" s="183"/>
      <c r="DC596" s="183"/>
      <c r="DD596" s="183"/>
      <c r="DE596" s="183"/>
      <c r="DF596" s="183"/>
      <c r="DG596" s="183"/>
      <c r="DH596" s="183"/>
      <c r="DI596" s="183"/>
      <c r="DJ596" s="183"/>
      <c r="DK596" s="183"/>
      <c r="DL596" s="183"/>
      <c r="DM596" s="183"/>
      <c r="DN596" s="183"/>
      <c r="DO596" s="183"/>
      <c r="DP596" s="183"/>
      <c r="DQ596" s="183"/>
      <c r="DR596" s="183"/>
      <c r="DS596" s="183"/>
      <c r="DT596" s="183"/>
      <c r="DU596" s="183"/>
      <c r="DV596" s="183"/>
      <c r="DW596" s="183"/>
      <c r="DX596" s="183"/>
      <c r="DY596" s="183"/>
      <c r="DZ596" s="183"/>
      <c r="EA596" s="183"/>
      <c r="EB596" s="183"/>
      <c r="EC596" s="183"/>
      <c r="ED596" s="183"/>
      <c r="EE596" s="183"/>
      <c r="EF596" s="183"/>
      <c r="EG596" s="183"/>
      <c r="EH596" s="183"/>
      <c r="EI596" s="183"/>
      <c r="EJ596" s="183"/>
      <c r="EK596" s="183"/>
      <c r="EL596" s="183"/>
      <c r="EM596" s="183"/>
      <c r="EN596" s="183"/>
      <c r="EO596" s="183"/>
      <c r="EP596" s="183"/>
      <c r="EQ596" s="183"/>
      <c r="ER596" s="183"/>
      <c r="ES596" s="183"/>
      <c r="ET596" s="183"/>
      <c r="EU596" s="183"/>
      <c r="EV596" s="183"/>
      <c r="EW596" s="183"/>
      <c r="EX596" s="183"/>
      <c r="EY596" s="183"/>
      <c r="EZ596" s="183"/>
      <c r="FA596" s="183"/>
      <c r="FB596" s="183"/>
      <c r="FC596" s="183"/>
      <c r="FD596" s="183"/>
      <c r="FE596" s="183"/>
      <c r="FF596" s="183"/>
      <c r="FG596" s="183"/>
      <c r="FH596" s="183"/>
      <c r="FI596" s="183"/>
      <c r="FJ596" s="183"/>
      <c r="FK596" s="183"/>
      <c r="FL596" s="183"/>
      <c r="FM596" s="183"/>
      <c r="FN596" s="183"/>
      <c r="FO596" s="183"/>
      <c r="FP596" s="183"/>
      <c r="FQ596" s="183"/>
      <c r="FR596" s="183"/>
      <c r="FS596" s="183"/>
      <c r="FT596" s="183"/>
      <c r="FU596" s="183"/>
    </row>
    <row r="597" spans="1:177" s="184" customFormat="1" ht="18.75">
      <c r="A597" s="68">
        <f t="shared" si="176"/>
        <v>74</v>
      </c>
      <c r="B597" s="180"/>
      <c r="C597" s="168" t="s">
        <v>61</v>
      </c>
      <c r="D597" s="111" t="s">
        <v>125</v>
      </c>
      <c r="E597" s="186">
        <v>20205</v>
      </c>
      <c r="F597" s="186">
        <v>20541</v>
      </c>
      <c r="G597" s="186">
        <v>17200</v>
      </c>
      <c r="H597" s="186">
        <v>17200</v>
      </c>
      <c r="I597" s="186">
        <v>16089</v>
      </c>
      <c r="J597" s="186">
        <v>18100</v>
      </c>
      <c r="K597" s="186">
        <v>20400</v>
      </c>
      <c r="L597" s="186">
        <v>20400</v>
      </c>
      <c r="M597" s="260">
        <f>SUM(L597/K597)*100</f>
        <v>100</v>
      </c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83"/>
      <c r="AK597" s="183"/>
      <c r="AL597" s="183"/>
      <c r="AM597" s="183"/>
      <c r="AN597" s="183"/>
      <c r="AO597" s="183"/>
      <c r="AP597" s="183"/>
      <c r="AQ597" s="183"/>
      <c r="AR597" s="183"/>
      <c r="AS597" s="183"/>
      <c r="AT597" s="183"/>
      <c r="AU597" s="183"/>
      <c r="AV597" s="183"/>
      <c r="AW597" s="183"/>
      <c r="AX597" s="183"/>
      <c r="AY597" s="183"/>
      <c r="AZ597" s="183"/>
      <c r="BA597" s="183"/>
      <c r="BB597" s="183"/>
      <c r="BC597" s="183"/>
      <c r="BD597" s="183"/>
      <c r="BE597" s="183"/>
      <c r="BF597" s="183"/>
      <c r="BG597" s="183"/>
      <c r="BH597" s="183"/>
      <c r="BI597" s="183"/>
      <c r="BJ597" s="183"/>
      <c r="BK597" s="183"/>
      <c r="BL597" s="183"/>
      <c r="BM597" s="183"/>
      <c r="BN597" s="183"/>
      <c r="BO597" s="183"/>
      <c r="BP597" s="183"/>
      <c r="BQ597" s="183"/>
      <c r="BR597" s="183"/>
      <c r="BS597" s="183"/>
      <c r="BT597" s="183"/>
      <c r="BU597" s="183"/>
      <c r="BV597" s="183"/>
      <c r="BW597" s="183"/>
      <c r="BX597" s="183"/>
      <c r="BY597" s="183"/>
      <c r="BZ597" s="183"/>
      <c r="CA597" s="183"/>
      <c r="CB597" s="183"/>
      <c r="CC597" s="183"/>
      <c r="CD597" s="183"/>
      <c r="CE597" s="183"/>
      <c r="CF597" s="183"/>
      <c r="CG597" s="183"/>
      <c r="CH597" s="183"/>
      <c r="CI597" s="183"/>
      <c r="CJ597" s="183"/>
      <c r="CK597" s="183"/>
      <c r="CL597" s="183"/>
      <c r="CM597" s="183"/>
      <c r="CN597" s="183"/>
      <c r="CO597" s="183"/>
      <c r="CP597" s="183"/>
      <c r="CQ597" s="183"/>
      <c r="CR597" s="183"/>
      <c r="CS597" s="183"/>
      <c r="CT597" s="183"/>
      <c r="CU597" s="183"/>
      <c r="CV597" s="183"/>
      <c r="CW597" s="183"/>
      <c r="CX597" s="183"/>
      <c r="CY597" s="183"/>
      <c r="CZ597" s="183"/>
      <c r="DA597" s="183"/>
      <c r="DB597" s="183"/>
      <c r="DC597" s="183"/>
      <c r="DD597" s="183"/>
      <c r="DE597" s="183"/>
      <c r="DF597" s="183"/>
      <c r="DG597" s="183"/>
      <c r="DH597" s="183"/>
      <c r="DI597" s="183"/>
      <c r="DJ597" s="183"/>
      <c r="DK597" s="183"/>
      <c r="DL597" s="183"/>
      <c r="DM597" s="183"/>
      <c r="DN597" s="183"/>
      <c r="DO597" s="183"/>
      <c r="DP597" s="183"/>
      <c r="DQ597" s="183"/>
      <c r="DR597" s="183"/>
      <c r="DS597" s="183"/>
      <c r="DT597" s="183"/>
      <c r="DU597" s="183"/>
      <c r="DV597" s="183"/>
      <c r="DW597" s="183"/>
      <c r="DX597" s="183"/>
      <c r="DY597" s="183"/>
      <c r="DZ597" s="183"/>
      <c r="EA597" s="183"/>
      <c r="EB597" s="183"/>
      <c r="EC597" s="183"/>
      <c r="ED597" s="183"/>
      <c r="EE597" s="183"/>
      <c r="EF597" s="183"/>
      <c r="EG597" s="183"/>
      <c r="EH597" s="183"/>
      <c r="EI597" s="183"/>
      <c r="EJ597" s="183"/>
      <c r="EK597" s="183"/>
      <c r="EL597" s="183"/>
      <c r="EM597" s="183"/>
      <c r="EN597" s="183"/>
      <c r="EO597" s="183"/>
      <c r="EP597" s="183"/>
      <c r="EQ597" s="183"/>
      <c r="ER597" s="183"/>
      <c r="ES597" s="183"/>
      <c r="ET597" s="183"/>
      <c r="EU597" s="183"/>
      <c r="EV597" s="183"/>
      <c r="EW597" s="183"/>
      <c r="EX597" s="183"/>
      <c r="EY597" s="183"/>
      <c r="EZ597" s="183"/>
      <c r="FA597" s="183"/>
      <c r="FB597" s="183"/>
      <c r="FC597" s="183"/>
      <c r="FD597" s="183"/>
      <c r="FE597" s="183"/>
      <c r="FF597" s="183"/>
      <c r="FG597" s="183"/>
      <c r="FH597" s="183"/>
      <c r="FI597" s="183"/>
      <c r="FJ597" s="183"/>
      <c r="FK597" s="183"/>
      <c r="FL597" s="183"/>
      <c r="FM597" s="183"/>
      <c r="FN597" s="183"/>
      <c r="FO597" s="183"/>
      <c r="FP597" s="183"/>
      <c r="FQ597" s="183"/>
      <c r="FR597" s="183"/>
      <c r="FS597" s="183"/>
      <c r="FT597" s="183"/>
      <c r="FU597" s="183"/>
    </row>
    <row r="598" spans="1:177" s="184" customFormat="1" ht="18.75">
      <c r="A598" s="68">
        <f t="shared" si="176"/>
        <v>75</v>
      </c>
      <c r="B598" s="180"/>
      <c r="C598" s="168" t="s">
        <v>55</v>
      </c>
      <c r="D598" s="80" t="s">
        <v>76</v>
      </c>
      <c r="E598" s="186">
        <v>71295</v>
      </c>
      <c r="F598" s="186">
        <v>94631</v>
      </c>
      <c r="G598" s="186">
        <v>80111</v>
      </c>
      <c r="H598" s="186">
        <v>80111</v>
      </c>
      <c r="I598" s="186">
        <v>99020</v>
      </c>
      <c r="J598" s="186">
        <v>83898</v>
      </c>
      <c r="K598" s="186">
        <v>81983</v>
      </c>
      <c r="L598" s="186">
        <v>82833</v>
      </c>
      <c r="M598" s="260">
        <f>SUM(L598/K598)*100</f>
        <v>101.03680031225986</v>
      </c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83"/>
      <c r="AK598" s="183"/>
      <c r="AL598" s="183"/>
      <c r="AM598" s="183"/>
      <c r="AN598" s="183"/>
      <c r="AO598" s="183"/>
      <c r="AP598" s="183"/>
      <c r="AQ598" s="183"/>
      <c r="AR598" s="183"/>
      <c r="AS598" s="183"/>
      <c r="AT598" s="183"/>
      <c r="AU598" s="183"/>
      <c r="AV598" s="183"/>
      <c r="AW598" s="183"/>
      <c r="AX598" s="183"/>
      <c r="AY598" s="183"/>
      <c r="AZ598" s="183"/>
      <c r="BA598" s="183"/>
      <c r="BB598" s="183"/>
      <c r="BC598" s="183"/>
      <c r="BD598" s="183"/>
      <c r="BE598" s="183"/>
      <c r="BF598" s="183"/>
      <c r="BG598" s="183"/>
      <c r="BH598" s="183"/>
      <c r="BI598" s="183"/>
      <c r="BJ598" s="183"/>
      <c r="BK598" s="183"/>
      <c r="BL598" s="183"/>
      <c r="BM598" s="183"/>
      <c r="BN598" s="183"/>
      <c r="BO598" s="183"/>
      <c r="BP598" s="183"/>
      <c r="BQ598" s="183"/>
      <c r="BR598" s="183"/>
      <c r="BS598" s="183"/>
      <c r="BT598" s="183"/>
      <c r="BU598" s="183"/>
      <c r="BV598" s="183"/>
      <c r="BW598" s="183"/>
      <c r="BX598" s="183"/>
      <c r="BY598" s="183"/>
      <c r="BZ598" s="183"/>
      <c r="CA598" s="183"/>
      <c r="CB598" s="183"/>
      <c r="CC598" s="183"/>
      <c r="CD598" s="183"/>
      <c r="CE598" s="183"/>
      <c r="CF598" s="183"/>
      <c r="CG598" s="183"/>
      <c r="CH598" s="183"/>
      <c r="CI598" s="183"/>
      <c r="CJ598" s="183"/>
      <c r="CK598" s="183"/>
      <c r="CL598" s="183"/>
      <c r="CM598" s="183"/>
      <c r="CN598" s="183"/>
      <c r="CO598" s="183"/>
      <c r="CP598" s="183"/>
      <c r="CQ598" s="183"/>
      <c r="CR598" s="183"/>
      <c r="CS598" s="183"/>
      <c r="CT598" s="183"/>
      <c r="CU598" s="183"/>
      <c r="CV598" s="183"/>
      <c r="CW598" s="183"/>
      <c r="CX598" s="183"/>
      <c r="CY598" s="183"/>
      <c r="CZ598" s="183"/>
      <c r="DA598" s="183"/>
      <c r="DB598" s="183"/>
      <c r="DC598" s="183"/>
      <c r="DD598" s="183"/>
      <c r="DE598" s="183"/>
      <c r="DF598" s="183"/>
      <c r="DG598" s="183"/>
      <c r="DH598" s="183"/>
      <c r="DI598" s="183"/>
      <c r="DJ598" s="183"/>
      <c r="DK598" s="183"/>
      <c r="DL598" s="183"/>
      <c r="DM598" s="183"/>
      <c r="DN598" s="183"/>
      <c r="DO598" s="183"/>
      <c r="DP598" s="183"/>
      <c r="DQ598" s="183"/>
      <c r="DR598" s="183"/>
      <c r="DS598" s="183"/>
      <c r="DT598" s="183"/>
      <c r="DU598" s="183"/>
      <c r="DV598" s="183"/>
      <c r="DW598" s="183"/>
      <c r="DX598" s="183"/>
      <c r="DY598" s="183"/>
      <c r="DZ598" s="183"/>
      <c r="EA598" s="183"/>
      <c r="EB598" s="183"/>
      <c r="EC598" s="183"/>
      <c r="ED598" s="183"/>
      <c r="EE598" s="183"/>
      <c r="EF598" s="183"/>
      <c r="EG598" s="183"/>
      <c r="EH598" s="183"/>
      <c r="EI598" s="183"/>
      <c r="EJ598" s="183"/>
      <c r="EK598" s="183"/>
      <c r="EL598" s="183"/>
      <c r="EM598" s="183"/>
      <c r="EN598" s="183"/>
      <c r="EO598" s="183"/>
      <c r="EP598" s="183"/>
      <c r="EQ598" s="183"/>
      <c r="ER598" s="183"/>
      <c r="ES598" s="183"/>
      <c r="ET598" s="183"/>
      <c r="EU598" s="183"/>
      <c r="EV598" s="183"/>
      <c r="EW598" s="183"/>
      <c r="EX598" s="183"/>
      <c r="EY598" s="183"/>
      <c r="EZ598" s="183"/>
      <c r="FA598" s="183"/>
      <c r="FB598" s="183"/>
      <c r="FC598" s="183"/>
      <c r="FD598" s="183"/>
      <c r="FE598" s="183"/>
      <c r="FF598" s="183"/>
      <c r="FG598" s="183"/>
      <c r="FH598" s="183"/>
      <c r="FI598" s="183"/>
      <c r="FJ598" s="183"/>
      <c r="FK598" s="183"/>
      <c r="FL598" s="183"/>
      <c r="FM598" s="183"/>
      <c r="FN598" s="183"/>
      <c r="FO598" s="183"/>
      <c r="FP598" s="183"/>
      <c r="FQ598" s="183"/>
      <c r="FR598" s="183"/>
      <c r="FS598" s="183"/>
      <c r="FT598" s="183"/>
      <c r="FU598" s="183"/>
    </row>
    <row r="599" spans="1:177" s="184" customFormat="1" ht="18.75">
      <c r="A599" s="68">
        <f t="shared" si="176"/>
        <v>76</v>
      </c>
      <c r="B599" s="180"/>
      <c r="C599" s="168" t="s">
        <v>170</v>
      </c>
      <c r="D599" s="111" t="s">
        <v>311</v>
      </c>
      <c r="E599" s="186">
        <v>329</v>
      </c>
      <c r="F599" s="186">
        <v>0</v>
      </c>
      <c r="G599" s="186">
        <v>99</v>
      </c>
      <c r="H599" s="186">
        <v>99</v>
      </c>
      <c r="I599" s="186">
        <v>99</v>
      </c>
      <c r="J599" s="186">
        <v>1719</v>
      </c>
      <c r="K599" s="186">
        <v>90</v>
      </c>
      <c r="L599" s="186">
        <v>90</v>
      </c>
      <c r="M599" s="260">
        <f>SUM(L599/K599)*100</f>
        <v>100</v>
      </c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  <c r="AA599" s="183"/>
      <c r="AB599" s="183"/>
      <c r="AC599" s="183"/>
      <c r="AD599" s="183"/>
      <c r="AE599" s="183"/>
      <c r="AF599" s="183"/>
      <c r="AG599" s="183"/>
      <c r="AH599" s="183"/>
      <c r="AI599" s="183"/>
      <c r="AJ599" s="183"/>
      <c r="AK599" s="183"/>
      <c r="AL599" s="183"/>
      <c r="AM599" s="183"/>
      <c r="AN599" s="183"/>
      <c r="AO599" s="183"/>
      <c r="AP599" s="183"/>
      <c r="AQ599" s="183"/>
      <c r="AR599" s="183"/>
      <c r="AS599" s="183"/>
      <c r="AT599" s="183"/>
      <c r="AU599" s="183"/>
      <c r="AV599" s="183"/>
      <c r="AW599" s="183"/>
      <c r="AX599" s="183"/>
      <c r="AY599" s="183"/>
      <c r="AZ599" s="183"/>
      <c r="BA599" s="183"/>
      <c r="BB599" s="183"/>
      <c r="BC599" s="183"/>
      <c r="BD599" s="183"/>
      <c r="BE599" s="183"/>
      <c r="BF599" s="183"/>
      <c r="BG599" s="183"/>
      <c r="BH599" s="183"/>
      <c r="BI599" s="183"/>
      <c r="BJ599" s="183"/>
      <c r="BK599" s="183"/>
      <c r="BL599" s="183"/>
      <c r="BM599" s="183"/>
      <c r="BN599" s="183"/>
      <c r="BO599" s="183"/>
      <c r="BP599" s="183"/>
      <c r="BQ599" s="183"/>
      <c r="BR599" s="183"/>
      <c r="BS599" s="183"/>
      <c r="BT599" s="183"/>
      <c r="BU599" s="183"/>
      <c r="BV599" s="183"/>
      <c r="BW599" s="183"/>
      <c r="BX599" s="183"/>
      <c r="BY599" s="183"/>
      <c r="BZ599" s="183"/>
      <c r="CA599" s="183"/>
      <c r="CB599" s="183"/>
      <c r="CC599" s="183"/>
      <c r="CD599" s="183"/>
      <c r="CE599" s="183"/>
      <c r="CF599" s="183"/>
      <c r="CG599" s="183"/>
      <c r="CH599" s="183"/>
      <c r="CI599" s="183"/>
      <c r="CJ599" s="183"/>
      <c r="CK599" s="183"/>
      <c r="CL599" s="183"/>
      <c r="CM599" s="183"/>
      <c r="CN599" s="183"/>
      <c r="CO599" s="183"/>
      <c r="CP599" s="183"/>
      <c r="CQ599" s="183"/>
      <c r="CR599" s="183"/>
      <c r="CS599" s="183"/>
      <c r="CT599" s="183"/>
      <c r="CU599" s="183"/>
      <c r="CV599" s="183"/>
      <c r="CW599" s="183"/>
      <c r="CX599" s="183"/>
      <c r="CY599" s="183"/>
      <c r="CZ599" s="183"/>
      <c r="DA599" s="183"/>
      <c r="DB599" s="183"/>
      <c r="DC599" s="183"/>
      <c r="DD599" s="183"/>
      <c r="DE599" s="183"/>
      <c r="DF599" s="183"/>
      <c r="DG599" s="183"/>
      <c r="DH599" s="183"/>
      <c r="DI599" s="183"/>
      <c r="DJ599" s="183"/>
      <c r="DK599" s="183"/>
      <c r="DL599" s="183"/>
      <c r="DM599" s="183"/>
      <c r="DN599" s="183"/>
      <c r="DO599" s="183"/>
      <c r="DP599" s="183"/>
      <c r="DQ599" s="183"/>
      <c r="DR599" s="183"/>
      <c r="DS599" s="183"/>
      <c r="DT599" s="183"/>
      <c r="DU599" s="183"/>
      <c r="DV599" s="183"/>
      <c r="DW599" s="183"/>
      <c r="DX599" s="183"/>
      <c r="DY599" s="183"/>
      <c r="DZ599" s="183"/>
      <c r="EA599" s="183"/>
      <c r="EB599" s="183"/>
      <c r="EC599" s="183"/>
      <c r="ED599" s="183"/>
      <c r="EE599" s="183"/>
      <c r="EF599" s="183"/>
      <c r="EG599" s="183"/>
      <c r="EH599" s="183"/>
      <c r="EI599" s="183"/>
      <c r="EJ599" s="183"/>
      <c r="EK599" s="183"/>
      <c r="EL599" s="183"/>
      <c r="EM599" s="183"/>
      <c r="EN599" s="183"/>
      <c r="EO599" s="183"/>
      <c r="EP599" s="183"/>
      <c r="EQ599" s="183"/>
      <c r="ER599" s="183"/>
      <c r="ES599" s="183"/>
      <c r="ET599" s="183"/>
      <c r="EU599" s="183"/>
      <c r="EV599" s="183"/>
      <c r="EW599" s="183"/>
      <c r="EX599" s="183"/>
      <c r="EY599" s="183"/>
      <c r="EZ599" s="183"/>
      <c r="FA599" s="183"/>
      <c r="FB599" s="183"/>
      <c r="FC599" s="183"/>
      <c r="FD599" s="183"/>
      <c r="FE599" s="183"/>
      <c r="FF599" s="183"/>
      <c r="FG599" s="183"/>
      <c r="FH599" s="183"/>
      <c r="FI599" s="183"/>
      <c r="FJ599" s="183"/>
      <c r="FK599" s="183"/>
      <c r="FL599" s="183"/>
      <c r="FM599" s="183"/>
      <c r="FN599" s="183"/>
      <c r="FO599" s="183"/>
      <c r="FP599" s="183"/>
      <c r="FQ599" s="183"/>
      <c r="FR599" s="183"/>
      <c r="FS599" s="183"/>
      <c r="FT599" s="183"/>
      <c r="FU599" s="183"/>
    </row>
    <row r="600" spans="1:177" s="184" customFormat="1" ht="19.5" thickBot="1">
      <c r="A600" s="90">
        <f t="shared" si="176"/>
        <v>77</v>
      </c>
      <c r="B600" s="185"/>
      <c r="C600" s="171" t="s">
        <v>182</v>
      </c>
      <c r="D600" s="216" t="s">
        <v>78</v>
      </c>
      <c r="E600" s="187">
        <v>3035</v>
      </c>
      <c r="F600" s="187">
        <v>0</v>
      </c>
      <c r="G600" s="187"/>
      <c r="H600" s="187"/>
      <c r="I600" s="187">
        <v>4375</v>
      </c>
      <c r="J600" s="187"/>
      <c r="K600" s="187"/>
      <c r="L600" s="187"/>
      <c r="M600" s="287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  <c r="AP600" s="183"/>
      <c r="AQ600" s="183"/>
      <c r="AR600" s="183"/>
      <c r="AS600" s="183"/>
      <c r="AT600" s="183"/>
      <c r="AU600" s="183"/>
      <c r="AV600" s="183"/>
      <c r="AW600" s="183"/>
      <c r="AX600" s="183"/>
      <c r="AY600" s="183"/>
      <c r="AZ600" s="183"/>
      <c r="BA600" s="183"/>
      <c r="BB600" s="183"/>
      <c r="BC600" s="183"/>
      <c r="BD600" s="183"/>
      <c r="BE600" s="183"/>
      <c r="BF600" s="183"/>
      <c r="BG600" s="183"/>
      <c r="BH600" s="183"/>
      <c r="BI600" s="183"/>
      <c r="BJ600" s="183"/>
      <c r="BK600" s="183"/>
      <c r="BL600" s="183"/>
      <c r="BM600" s="183"/>
      <c r="BN600" s="183"/>
      <c r="BO600" s="183"/>
      <c r="BP600" s="183"/>
      <c r="BQ600" s="183"/>
      <c r="BR600" s="183"/>
      <c r="BS600" s="183"/>
      <c r="BT600" s="183"/>
      <c r="BU600" s="183"/>
      <c r="BV600" s="183"/>
      <c r="BW600" s="183"/>
      <c r="BX600" s="183"/>
      <c r="BY600" s="183"/>
      <c r="BZ600" s="183"/>
      <c r="CA600" s="183"/>
      <c r="CB600" s="183"/>
      <c r="CC600" s="183"/>
      <c r="CD600" s="183"/>
      <c r="CE600" s="183"/>
      <c r="CF600" s="183"/>
      <c r="CG600" s="183"/>
      <c r="CH600" s="183"/>
      <c r="CI600" s="183"/>
      <c r="CJ600" s="183"/>
      <c r="CK600" s="183"/>
      <c r="CL600" s="183"/>
      <c r="CM600" s="183"/>
      <c r="CN600" s="183"/>
      <c r="CO600" s="183"/>
      <c r="CP600" s="183"/>
      <c r="CQ600" s="183"/>
      <c r="CR600" s="183"/>
      <c r="CS600" s="183"/>
      <c r="CT600" s="183"/>
      <c r="CU600" s="183"/>
      <c r="CV600" s="183"/>
      <c r="CW600" s="183"/>
      <c r="CX600" s="183"/>
      <c r="CY600" s="183"/>
      <c r="CZ600" s="183"/>
      <c r="DA600" s="183"/>
      <c r="DB600" s="183"/>
      <c r="DC600" s="183"/>
      <c r="DD600" s="183"/>
      <c r="DE600" s="183"/>
      <c r="DF600" s="183"/>
      <c r="DG600" s="183"/>
      <c r="DH600" s="183"/>
      <c r="DI600" s="183"/>
      <c r="DJ600" s="183"/>
      <c r="DK600" s="183"/>
      <c r="DL600" s="183"/>
      <c r="DM600" s="183"/>
      <c r="DN600" s="183"/>
      <c r="DO600" s="183"/>
      <c r="DP600" s="183"/>
      <c r="DQ600" s="183"/>
      <c r="DR600" s="183"/>
      <c r="DS600" s="183"/>
      <c r="DT600" s="183"/>
      <c r="DU600" s="183"/>
      <c r="DV600" s="183"/>
      <c r="DW600" s="183"/>
      <c r="DX600" s="183"/>
      <c r="DY600" s="183"/>
      <c r="DZ600" s="183"/>
      <c r="EA600" s="183"/>
      <c r="EB600" s="183"/>
      <c r="EC600" s="183"/>
      <c r="ED600" s="183"/>
      <c r="EE600" s="183"/>
      <c r="EF600" s="183"/>
      <c r="EG600" s="183"/>
      <c r="EH600" s="183"/>
      <c r="EI600" s="183"/>
      <c r="EJ600" s="183"/>
      <c r="EK600" s="183"/>
      <c r="EL600" s="183"/>
      <c r="EM600" s="183"/>
      <c r="EN600" s="183"/>
      <c r="EO600" s="183"/>
      <c r="EP600" s="183"/>
      <c r="EQ600" s="183"/>
      <c r="ER600" s="183"/>
      <c r="ES600" s="183"/>
      <c r="ET600" s="183"/>
      <c r="EU600" s="183"/>
      <c r="EV600" s="183"/>
      <c r="EW600" s="183"/>
      <c r="EX600" s="183"/>
      <c r="EY600" s="183"/>
      <c r="EZ600" s="183"/>
      <c r="FA600" s="183"/>
      <c r="FB600" s="183"/>
      <c r="FC600" s="183"/>
      <c r="FD600" s="183"/>
      <c r="FE600" s="183"/>
      <c r="FF600" s="183"/>
      <c r="FG600" s="183"/>
      <c r="FH600" s="183"/>
      <c r="FI600" s="183"/>
      <c r="FJ600" s="183"/>
      <c r="FK600" s="183"/>
      <c r="FL600" s="183"/>
      <c r="FM600" s="183"/>
      <c r="FN600" s="183"/>
      <c r="FO600" s="183"/>
      <c r="FP600" s="183"/>
      <c r="FQ600" s="183"/>
      <c r="FR600" s="183"/>
      <c r="FS600" s="183"/>
      <c r="FT600" s="183"/>
      <c r="FU600" s="183"/>
    </row>
    <row r="601" spans="1:177" ht="19.5" thickBot="1">
      <c r="A601" s="50"/>
      <c r="B601" s="115" t="s">
        <v>28</v>
      </c>
      <c r="C601" s="51" t="s">
        <v>16</v>
      </c>
      <c r="D601" s="119"/>
      <c r="E601" s="300" t="s">
        <v>399</v>
      </c>
      <c r="F601" s="384" t="s">
        <v>402</v>
      </c>
      <c r="G601" s="384" t="s">
        <v>491</v>
      </c>
      <c r="H601" s="384" t="s">
        <v>491</v>
      </c>
      <c r="I601" s="335"/>
      <c r="J601" s="386" t="s">
        <v>492</v>
      </c>
      <c r="K601" s="384" t="s">
        <v>493</v>
      </c>
      <c r="L601" s="384" t="s">
        <v>503</v>
      </c>
      <c r="M601" s="385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  <c r="FJ601" s="24"/>
      <c r="FK601" s="24"/>
      <c r="FL601" s="24"/>
      <c r="FM601" s="24"/>
      <c r="FN601" s="24"/>
      <c r="FO601" s="24"/>
      <c r="FP601" s="24"/>
      <c r="FQ601" s="24"/>
      <c r="FR601" s="24"/>
      <c r="FS601" s="24"/>
      <c r="FT601" s="24"/>
      <c r="FU601" s="24"/>
    </row>
    <row r="602" spans="1:177" ht="18" customHeight="1">
      <c r="A602" s="52"/>
      <c r="B602" s="53" t="s">
        <v>29</v>
      </c>
      <c r="C602" s="54" t="s">
        <v>15</v>
      </c>
      <c r="D602" s="224" t="s">
        <v>17</v>
      </c>
      <c r="E602" s="55" t="s">
        <v>20</v>
      </c>
      <c r="F602" s="416" t="s">
        <v>478</v>
      </c>
      <c r="G602" s="416" t="s">
        <v>22</v>
      </c>
      <c r="H602" s="416" t="s">
        <v>490</v>
      </c>
      <c r="I602" s="422" t="s">
        <v>387</v>
      </c>
      <c r="J602" s="429" t="s">
        <v>22</v>
      </c>
      <c r="K602" s="416" t="s">
        <v>494</v>
      </c>
      <c r="L602" s="416" t="s">
        <v>22</v>
      </c>
      <c r="M602" s="420" t="s">
        <v>368</v>
      </c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  <c r="FJ602" s="24"/>
      <c r="FK602" s="24"/>
      <c r="FL602" s="24"/>
      <c r="FM602" s="24"/>
      <c r="FN602" s="24"/>
      <c r="FO602" s="24"/>
      <c r="FP602" s="24"/>
      <c r="FQ602" s="24"/>
      <c r="FR602" s="24"/>
      <c r="FS602" s="24"/>
      <c r="FT602" s="24"/>
      <c r="FU602" s="24"/>
    </row>
    <row r="603" spans="1:177" ht="19.5" thickBot="1">
      <c r="A603" s="52"/>
      <c r="B603" s="53"/>
      <c r="C603" s="53" t="s">
        <v>14</v>
      </c>
      <c r="D603" s="120"/>
      <c r="E603" s="55" t="s">
        <v>19</v>
      </c>
      <c r="F603" s="417"/>
      <c r="G603" s="417"/>
      <c r="H603" s="417"/>
      <c r="I603" s="423"/>
      <c r="J603" s="430"/>
      <c r="K603" s="417"/>
      <c r="L603" s="417"/>
      <c r="M603" s="421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  <c r="FJ603" s="24"/>
      <c r="FK603" s="24"/>
      <c r="FL603" s="24"/>
      <c r="FM603" s="24"/>
      <c r="FN603" s="24"/>
      <c r="FO603" s="24"/>
      <c r="FP603" s="24"/>
      <c r="FQ603" s="24"/>
      <c r="FR603" s="24"/>
      <c r="FS603" s="24"/>
      <c r="FT603" s="24"/>
      <c r="FU603" s="24"/>
    </row>
    <row r="604" spans="1:177" s="184" customFormat="1" ht="18.75">
      <c r="A604" s="217">
        <f>SUM(A600+1)</f>
        <v>78</v>
      </c>
      <c r="B604" s="218"/>
      <c r="C604" s="219" t="s">
        <v>36</v>
      </c>
      <c r="D604" s="220" t="s">
        <v>308</v>
      </c>
      <c r="E604" s="288">
        <f>SUM(E605:E609)</f>
        <v>66340</v>
      </c>
      <c r="F604" s="288">
        <f aca="true" t="shared" si="201" ref="F604:L604">SUM(F605:F609)</f>
        <v>79334</v>
      </c>
      <c r="G604" s="288">
        <f>SUM(G605:G609)</f>
        <v>76554</v>
      </c>
      <c r="H604" s="288">
        <f>SUM(H605:H609)</f>
        <v>76554</v>
      </c>
      <c r="I604" s="288">
        <f t="shared" si="201"/>
        <v>60984</v>
      </c>
      <c r="J604" s="288">
        <f t="shared" si="201"/>
        <v>93253</v>
      </c>
      <c r="K604" s="288">
        <f t="shared" si="201"/>
        <v>101644</v>
      </c>
      <c r="L604" s="288">
        <f t="shared" si="201"/>
        <v>102111</v>
      </c>
      <c r="M604" s="260">
        <f>SUM(L604/K604)*100</f>
        <v>100.45944669631261</v>
      </c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3"/>
      <c r="AS604" s="183"/>
      <c r="AT604" s="183"/>
      <c r="AU604" s="183"/>
      <c r="AV604" s="183"/>
      <c r="AW604" s="183"/>
      <c r="AX604" s="183"/>
      <c r="AY604" s="183"/>
      <c r="AZ604" s="183"/>
      <c r="BA604" s="183"/>
      <c r="BB604" s="183"/>
      <c r="BC604" s="183"/>
      <c r="BD604" s="183"/>
      <c r="BE604" s="183"/>
      <c r="BF604" s="183"/>
      <c r="BG604" s="183"/>
      <c r="BH604" s="183"/>
      <c r="BI604" s="183"/>
      <c r="BJ604" s="183"/>
      <c r="BK604" s="183"/>
      <c r="BL604" s="183"/>
      <c r="BM604" s="183"/>
      <c r="BN604" s="183"/>
      <c r="BO604" s="183"/>
      <c r="BP604" s="183"/>
      <c r="BQ604" s="183"/>
      <c r="BR604" s="183"/>
      <c r="BS604" s="183"/>
      <c r="BT604" s="183"/>
      <c r="BU604" s="183"/>
      <c r="BV604" s="183"/>
      <c r="BW604" s="183"/>
      <c r="BX604" s="183"/>
      <c r="BY604" s="183"/>
      <c r="BZ604" s="183"/>
      <c r="CA604" s="183"/>
      <c r="CB604" s="183"/>
      <c r="CC604" s="183"/>
      <c r="CD604" s="183"/>
      <c r="CE604" s="183"/>
      <c r="CF604" s="183"/>
      <c r="CG604" s="183"/>
      <c r="CH604" s="183"/>
      <c r="CI604" s="183"/>
      <c r="CJ604" s="183"/>
      <c r="CK604" s="183"/>
      <c r="CL604" s="183"/>
      <c r="CM604" s="183"/>
      <c r="CN604" s="183"/>
      <c r="CO604" s="183"/>
      <c r="CP604" s="183"/>
      <c r="CQ604" s="183"/>
      <c r="CR604" s="183"/>
      <c r="CS604" s="183"/>
      <c r="CT604" s="183"/>
      <c r="CU604" s="183"/>
      <c r="CV604" s="183"/>
      <c r="CW604" s="183"/>
      <c r="CX604" s="183"/>
      <c r="CY604" s="183"/>
      <c r="CZ604" s="183"/>
      <c r="DA604" s="183"/>
      <c r="DB604" s="183"/>
      <c r="DC604" s="183"/>
      <c r="DD604" s="183"/>
      <c r="DE604" s="183"/>
      <c r="DF604" s="183"/>
      <c r="DG604" s="183"/>
      <c r="DH604" s="183"/>
      <c r="DI604" s="183"/>
      <c r="DJ604" s="183"/>
      <c r="DK604" s="183"/>
      <c r="DL604" s="183"/>
      <c r="DM604" s="183"/>
      <c r="DN604" s="183"/>
      <c r="DO604" s="183"/>
      <c r="DP604" s="183"/>
      <c r="DQ604" s="183"/>
      <c r="DR604" s="183"/>
      <c r="DS604" s="183"/>
      <c r="DT604" s="183"/>
      <c r="DU604" s="183"/>
      <c r="DV604" s="183"/>
      <c r="DW604" s="183"/>
      <c r="DX604" s="183"/>
      <c r="DY604" s="183"/>
      <c r="DZ604" s="183"/>
      <c r="EA604" s="183"/>
      <c r="EB604" s="183"/>
      <c r="EC604" s="183"/>
      <c r="ED604" s="183"/>
      <c r="EE604" s="183"/>
      <c r="EF604" s="183"/>
      <c r="EG604" s="183"/>
      <c r="EH604" s="183"/>
      <c r="EI604" s="183"/>
      <c r="EJ604" s="183"/>
      <c r="EK604" s="183"/>
      <c r="EL604" s="183"/>
      <c r="EM604" s="183"/>
      <c r="EN604" s="183"/>
      <c r="EO604" s="183"/>
      <c r="EP604" s="183"/>
      <c r="EQ604" s="183"/>
      <c r="ER604" s="183"/>
      <c r="ES604" s="183"/>
      <c r="ET604" s="183"/>
      <c r="EU604" s="183"/>
      <c r="EV604" s="183"/>
      <c r="EW604" s="183"/>
      <c r="EX604" s="183"/>
      <c r="EY604" s="183"/>
      <c r="EZ604" s="183"/>
      <c r="FA604" s="183"/>
      <c r="FB604" s="183"/>
      <c r="FC604" s="183"/>
      <c r="FD604" s="183"/>
      <c r="FE604" s="183"/>
      <c r="FF604" s="183"/>
      <c r="FG604" s="183"/>
      <c r="FH604" s="183"/>
      <c r="FI604" s="183"/>
      <c r="FJ604" s="183"/>
      <c r="FK604" s="183"/>
      <c r="FL604" s="183"/>
      <c r="FM604" s="183"/>
      <c r="FN604" s="183"/>
      <c r="FO604" s="183"/>
      <c r="FP604" s="183"/>
      <c r="FQ604" s="183"/>
      <c r="FR604" s="183"/>
      <c r="FS604" s="183"/>
      <c r="FT604" s="183"/>
      <c r="FU604" s="183"/>
    </row>
    <row r="605" spans="1:177" s="184" customFormat="1" ht="18.75">
      <c r="A605" s="68">
        <f t="shared" si="176"/>
        <v>79</v>
      </c>
      <c r="B605" s="180"/>
      <c r="C605" s="168" t="s">
        <v>60</v>
      </c>
      <c r="D605" s="80" t="s">
        <v>134</v>
      </c>
      <c r="E605" s="186">
        <v>23249</v>
      </c>
      <c r="F605" s="186">
        <v>25922</v>
      </c>
      <c r="G605" s="186">
        <v>27475</v>
      </c>
      <c r="H605" s="186">
        <v>27475</v>
      </c>
      <c r="I605" s="186">
        <v>19295</v>
      </c>
      <c r="J605" s="186">
        <v>26356</v>
      </c>
      <c r="K605" s="186">
        <v>31356</v>
      </c>
      <c r="L605" s="186">
        <v>31356</v>
      </c>
      <c r="M605" s="260">
        <f>SUM(L605/K605)*100</f>
        <v>100</v>
      </c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  <c r="AA605" s="183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3"/>
      <c r="AL605" s="183"/>
      <c r="AM605" s="183"/>
      <c r="AN605" s="183"/>
      <c r="AO605" s="183"/>
      <c r="AP605" s="183"/>
      <c r="AQ605" s="183"/>
      <c r="AR605" s="183"/>
      <c r="AS605" s="183"/>
      <c r="AT605" s="183"/>
      <c r="AU605" s="183"/>
      <c r="AV605" s="183"/>
      <c r="AW605" s="183"/>
      <c r="AX605" s="183"/>
      <c r="AY605" s="183"/>
      <c r="AZ605" s="183"/>
      <c r="BA605" s="183"/>
      <c r="BB605" s="183"/>
      <c r="BC605" s="183"/>
      <c r="BD605" s="183"/>
      <c r="BE605" s="183"/>
      <c r="BF605" s="183"/>
      <c r="BG605" s="183"/>
      <c r="BH605" s="183"/>
      <c r="BI605" s="183"/>
      <c r="BJ605" s="183"/>
      <c r="BK605" s="183"/>
      <c r="BL605" s="183"/>
      <c r="BM605" s="183"/>
      <c r="BN605" s="183"/>
      <c r="BO605" s="183"/>
      <c r="BP605" s="183"/>
      <c r="BQ605" s="183"/>
      <c r="BR605" s="183"/>
      <c r="BS605" s="183"/>
      <c r="BT605" s="183"/>
      <c r="BU605" s="183"/>
      <c r="BV605" s="183"/>
      <c r="BW605" s="183"/>
      <c r="BX605" s="183"/>
      <c r="BY605" s="183"/>
      <c r="BZ605" s="183"/>
      <c r="CA605" s="183"/>
      <c r="CB605" s="183"/>
      <c r="CC605" s="183"/>
      <c r="CD605" s="183"/>
      <c r="CE605" s="183"/>
      <c r="CF605" s="183"/>
      <c r="CG605" s="183"/>
      <c r="CH605" s="183"/>
      <c r="CI605" s="183"/>
      <c r="CJ605" s="183"/>
      <c r="CK605" s="183"/>
      <c r="CL605" s="183"/>
      <c r="CM605" s="183"/>
      <c r="CN605" s="183"/>
      <c r="CO605" s="183"/>
      <c r="CP605" s="183"/>
      <c r="CQ605" s="183"/>
      <c r="CR605" s="183"/>
      <c r="CS605" s="183"/>
      <c r="CT605" s="183"/>
      <c r="CU605" s="183"/>
      <c r="CV605" s="183"/>
      <c r="CW605" s="183"/>
      <c r="CX605" s="183"/>
      <c r="CY605" s="183"/>
      <c r="CZ605" s="183"/>
      <c r="DA605" s="183"/>
      <c r="DB605" s="183"/>
      <c r="DC605" s="183"/>
      <c r="DD605" s="183"/>
      <c r="DE605" s="183"/>
      <c r="DF605" s="183"/>
      <c r="DG605" s="183"/>
      <c r="DH605" s="183"/>
      <c r="DI605" s="183"/>
      <c r="DJ605" s="183"/>
      <c r="DK605" s="183"/>
      <c r="DL605" s="183"/>
      <c r="DM605" s="183"/>
      <c r="DN605" s="183"/>
      <c r="DO605" s="183"/>
      <c r="DP605" s="183"/>
      <c r="DQ605" s="183"/>
      <c r="DR605" s="183"/>
      <c r="DS605" s="183"/>
      <c r="DT605" s="183"/>
      <c r="DU605" s="183"/>
      <c r="DV605" s="183"/>
      <c r="DW605" s="183"/>
      <c r="DX605" s="183"/>
      <c r="DY605" s="183"/>
      <c r="DZ605" s="183"/>
      <c r="EA605" s="183"/>
      <c r="EB605" s="183"/>
      <c r="EC605" s="183"/>
      <c r="ED605" s="183"/>
      <c r="EE605" s="183"/>
      <c r="EF605" s="183"/>
      <c r="EG605" s="183"/>
      <c r="EH605" s="183"/>
      <c r="EI605" s="183"/>
      <c r="EJ605" s="183"/>
      <c r="EK605" s="183"/>
      <c r="EL605" s="183"/>
      <c r="EM605" s="183"/>
      <c r="EN605" s="183"/>
      <c r="EO605" s="183"/>
      <c r="EP605" s="183"/>
      <c r="EQ605" s="183"/>
      <c r="ER605" s="183"/>
      <c r="ES605" s="183"/>
      <c r="ET605" s="183"/>
      <c r="EU605" s="183"/>
      <c r="EV605" s="183"/>
      <c r="EW605" s="183"/>
      <c r="EX605" s="183"/>
      <c r="EY605" s="183"/>
      <c r="EZ605" s="183"/>
      <c r="FA605" s="183"/>
      <c r="FB605" s="183"/>
      <c r="FC605" s="183"/>
      <c r="FD605" s="183"/>
      <c r="FE605" s="183"/>
      <c r="FF605" s="183"/>
      <c r="FG605" s="183"/>
      <c r="FH605" s="183"/>
      <c r="FI605" s="183"/>
      <c r="FJ605" s="183"/>
      <c r="FK605" s="183"/>
      <c r="FL605" s="183"/>
      <c r="FM605" s="183"/>
      <c r="FN605" s="183"/>
      <c r="FO605" s="183"/>
      <c r="FP605" s="183"/>
      <c r="FQ605" s="183"/>
      <c r="FR605" s="183"/>
      <c r="FS605" s="183"/>
      <c r="FT605" s="183"/>
      <c r="FU605" s="183"/>
    </row>
    <row r="606" spans="1:177" s="184" customFormat="1" ht="18.75">
      <c r="A606" s="68">
        <f t="shared" si="176"/>
        <v>80</v>
      </c>
      <c r="B606" s="180"/>
      <c r="C606" s="168" t="s">
        <v>61</v>
      </c>
      <c r="D606" s="111" t="s">
        <v>125</v>
      </c>
      <c r="E606" s="186">
        <v>8667</v>
      </c>
      <c r="F606" s="186">
        <v>9203</v>
      </c>
      <c r="G606" s="186">
        <v>9603</v>
      </c>
      <c r="H606" s="186">
        <v>9603</v>
      </c>
      <c r="I606" s="186">
        <v>6742</v>
      </c>
      <c r="J606" s="186">
        <v>8012</v>
      </c>
      <c r="K606" s="186">
        <v>10959</v>
      </c>
      <c r="L606" s="186">
        <v>10959</v>
      </c>
      <c r="M606" s="260">
        <f>SUM(L606/K606)*100</f>
        <v>100</v>
      </c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  <c r="AP606" s="183"/>
      <c r="AQ606" s="183"/>
      <c r="AR606" s="183"/>
      <c r="AS606" s="183"/>
      <c r="AT606" s="183"/>
      <c r="AU606" s="183"/>
      <c r="AV606" s="183"/>
      <c r="AW606" s="183"/>
      <c r="AX606" s="183"/>
      <c r="AY606" s="183"/>
      <c r="AZ606" s="183"/>
      <c r="BA606" s="183"/>
      <c r="BB606" s="183"/>
      <c r="BC606" s="183"/>
      <c r="BD606" s="183"/>
      <c r="BE606" s="183"/>
      <c r="BF606" s="183"/>
      <c r="BG606" s="183"/>
      <c r="BH606" s="183"/>
      <c r="BI606" s="183"/>
      <c r="BJ606" s="183"/>
      <c r="BK606" s="183"/>
      <c r="BL606" s="183"/>
      <c r="BM606" s="183"/>
      <c r="BN606" s="183"/>
      <c r="BO606" s="183"/>
      <c r="BP606" s="183"/>
      <c r="BQ606" s="183"/>
      <c r="BR606" s="183"/>
      <c r="BS606" s="183"/>
      <c r="BT606" s="183"/>
      <c r="BU606" s="183"/>
      <c r="BV606" s="183"/>
      <c r="BW606" s="183"/>
      <c r="BX606" s="183"/>
      <c r="BY606" s="183"/>
      <c r="BZ606" s="183"/>
      <c r="CA606" s="183"/>
      <c r="CB606" s="183"/>
      <c r="CC606" s="183"/>
      <c r="CD606" s="183"/>
      <c r="CE606" s="183"/>
      <c r="CF606" s="183"/>
      <c r="CG606" s="183"/>
      <c r="CH606" s="183"/>
      <c r="CI606" s="183"/>
      <c r="CJ606" s="183"/>
      <c r="CK606" s="183"/>
      <c r="CL606" s="183"/>
      <c r="CM606" s="183"/>
      <c r="CN606" s="183"/>
      <c r="CO606" s="183"/>
      <c r="CP606" s="183"/>
      <c r="CQ606" s="183"/>
      <c r="CR606" s="183"/>
      <c r="CS606" s="183"/>
      <c r="CT606" s="183"/>
      <c r="CU606" s="183"/>
      <c r="CV606" s="183"/>
      <c r="CW606" s="183"/>
      <c r="CX606" s="183"/>
      <c r="CY606" s="183"/>
      <c r="CZ606" s="183"/>
      <c r="DA606" s="183"/>
      <c r="DB606" s="183"/>
      <c r="DC606" s="183"/>
      <c r="DD606" s="183"/>
      <c r="DE606" s="183"/>
      <c r="DF606" s="183"/>
      <c r="DG606" s="183"/>
      <c r="DH606" s="183"/>
      <c r="DI606" s="183"/>
      <c r="DJ606" s="183"/>
      <c r="DK606" s="183"/>
      <c r="DL606" s="183"/>
      <c r="DM606" s="183"/>
      <c r="DN606" s="183"/>
      <c r="DO606" s="183"/>
      <c r="DP606" s="183"/>
      <c r="DQ606" s="183"/>
      <c r="DR606" s="183"/>
      <c r="DS606" s="183"/>
      <c r="DT606" s="183"/>
      <c r="DU606" s="183"/>
      <c r="DV606" s="183"/>
      <c r="DW606" s="183"/>
      <c r="DX606" s="183"/>
      <c r="DY606" s="183"/>
      <c r="DZ606" s="183"/>
      <c r="EA606" s="183"/>
      <c r="EB606" s="183"/>
      <c r="EC606" s="183"/>
      <c r="ED606" s="183"/>
      <c r="EE606" s="183"/>
      <c r="EF606" s="183"/>
      <c r="EG606" s="183"/>
      <c r="EH606" s="183"/>
      <c r="EI606" s="183"/>
      <c r="EJ606" s="183"/>
      <c r="EK606" s="183"/>
      <c r="EL606" s="183"/>
      <c r="EM606" s="183"/>
      <c r="EN606" s="183"/>
      <c r="EO606" s="183"/>
      <c r="EP606" s="183"/>
      <c r="EQ606" s="183"/>
      <c r="ER606" s="183"/>
      <c r="ES606" s="183"/>
      <c r="ET606" s="183"/>
      <c r="EU606" s="183"/>
      <c r="EV606" s="183"/>
      <c r="EW606" s="183"/>
      <c r="EX606" s="183"/>
      <c r="EY606" s="183"/>
      <c r="EZ606" s="183"/>
      <c r="FA606" s="183"/>
      <c r="FB606" s="183"/>
      <c r="FC606" s="183"/>
      <c r="FD606" s="183"/>
      <c r="FE606" s="183"/>
      <c r="FF606" s="183"/>
      <c r="FG606" s="183"/>
      <c r="FH606" s="183"/>
      <c r="FI606" s="183"/>
      <c r="FJ606" s="183"/>
      <c r="FK606" s="183"/>
      <c r="FL606" s="183"/>
      <c r="FM606" s="183"/>
      <c r="FN606" s="183"/>
      <c r="FO606" s="183"/>
      <c r="FP606" s="183"/>
      <c r="FQ606" s="183"/>
      <c r="FR606" s="183"/>
      <c r="FS606" s="183"/>
      <c r="FT606" s="183"/>
      <c r="FU606" s="183"/>
    </row>
    <row r="607" spans="1:177" s="184" customFormat="1" ht="18.75">
      <c r="A607" s="68">
        <f t="shared" si="176"/>
        <v>81</v>
      </c>
      <c r="B607" s="180"/>
      <c r="C607" s="168" t="s">
        <v>55</v>
      </c>
      <c r="D607" s="80" t="s">
        <v>76</v>
      </c>
      <c r="E607" s="186">
        <v>31807</v>
      </c>
      <c r="F607" s="186">
        <v>43611</v>
      </c>
      <c r="G607" s="186">
        <v>39146</v>
      </c>
      <c r="H607" s="186">
        <v>39146</v>
      </c>
      <c r="I607" s="186">
        <v>34647</v>
      </c>
      <c r="J607" s="186">
        <v>58555</v>
      </c>
      <c r="K607" s="186">
        <v>58982</v>
      </c>
      <c r="L607" s="186">
        <v>59432</v>
      </c>
      <c r="M607" s="260">
        <f>SUM(L607/K607)*100</f>
        <v>100.76294462717439</v>
      </c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3"/>
      <c r="AS607" s="183"/>
      <c r="AT607" s="183"/>
      <c r="AU607" s="183"/>
      <c r="AV607" s="183"/>
      <c r="AW607" s="183"/>
      <c r="AX607" s="183"/>
      <c r="AY607" s="183"/>
      <c r="AZ607" s="183"/>
      <c r="BA607" s="183"/>
      <c r="BB607" s="183"/>
      <c r="BC607" s="183"/>
      <c r="BD607" s="183"/>
      <c r="BE607" s="183"/>
      <c r="BF607" s="183"/>
      <c r="BG607" s="183"/>
      <c r="BH607" s="183"/>
      <c r="BI607" s="183"/>
      <c r="BJ607" s="183"/>
      <c r="BK607" s="183"/>
      <c r="BL607" s="183"/>
      <c r="BM607" s="183"/>
      <c r="BN607" s="183"/>
      <c r="BO607" s="183"/>
      <c r="BP607" s="183"/>
      <c r="BQ607" s="183"/>
      <c r="BR607" s="183"/>
      <c r="BS607" s="183"/>
      <c r="BT607" s="183"/>
      <c r="BU607" s="183"/>
      <c r="BV607" s="183"/>
      <c r="BW607" s="183"/>
      <c r="BX607" s="183"/>
      <c r="BY607" s="183"/>
      <c r="BZ607" s="183"/>
      <c r="CA607" s="183"/>
      <c r="CB607" s="183"/>
      <c r="CC607" s="183"/>
      <c r="CD607" s="183"/>
      <c r="CE607" s="183"/>
      <c r="CF607" s="183"/>
      <c r="CG607" s="183"/>
      <c r="CH607" s="183"/>
      <c r="CI607" s="183"/>
      <c r="CJ607" s="183"/>
      <c r="CK607" s="183"/>
      <c r="CL607" s="183"/>
      <c r="CM607" s="183"/>
      <c r="CN607" s="183"/>
      <c r="CO607" s="183"/>
      <c r="CP607" s="183"/>
      <c r="CQ607" s="183"/>
      <c r="CR607" s="183"/>
      <c r="CS607" s="183"/>
      <c r="CT607" s="183"/>
      <c r="CU607" s="183"/>
      <c r="CV607" s="183"/>
      <c r="CW607" s="183"/>
      <c r="CX607" s="183"/>
      <c r="CY607" s="183"/>
      <c r="CZ607" s="183"/>
      <c r="DA607" s="183"/>
      <c r="DB607" s="183"/>
      <c r="DC607" s="183"/>
      <c r="DD607" s="183"/>
      <c r="DE607" s="183"/>
      <c r="DF607" s="183"/>
      <c r="DG607" s="183"/>
      <c r="DH607" s="183"/>
      <c r="DI607" s="183"/>
      <c r="DJ607" s="183"/>
      <c r="DK607" s="183"/>
      <c r="DL607" s="183"/>
      <c r="DM607" s="183"/>
      <c r="DN607" s="183"/>
      <c r="DO607" s="183"/>
      <c r="DP607" s="183"/>
      <c r="DQ607" s="183"/>
      <c r="DR607" s="183"/>
      <c r="DS607" s="183"/>
      <c r="DT607" s="183"/>
      <c r="DU607" s="183"/>
      <c r="DV607" s="183"/>
      <c r="DW607" s="183"/>
      <c r="DX607" s="183"/>
      <c r="DY607" s="183"/>
      <c r="DZ607" s="183"/>
      <c r="EA607" s="183"/>
      <c r="EB607" s="183"/>
      <c r="EC607" s="183"/>
      <c r="ED607" s="183"/>
      <c r="EE607" s="183"/>
      <c r="EF607" s="183"/>
      <c r="EG607" s="183"/>
      <c r="EH607" s="183"/>
      <c r="EI607" s="183"/>
      <c r="EJ607" s="183"/>
      <c r="EK607" s="183"/>
      <c r="EL607" s="183"/>
      <c r="EM607" s="183"/>
      <c r="EN607" s="183"/>
      <c r="EO607" s="183"/>
      <c r="EP607" s="183"/>
      <c r="EQ607" s="183"/>
      <c r="ER607" s="183"/>
      <c r="ES607" s="183"/>
      <c r="ET607" s="183"/>
      <c r="EU607" s="183"/>
      <c r="EV607" s="183"/>
      <c r="EW607" s="183"/>
      <c r="EX607" s="183"/>
      <c r="EY607" s="183"/>
      <c r="EZ607" s="183"/>
      <c r="FA607" s="183"/>
      <c r="FB607" s="183"/>
      <c r="FC607" s="183"/>
      <c r="FD607" s="183"/>
      <c r="FE607" s="183"/>
      <c r="FF607" s="183"/>
      <c r="FG607" s="183"/>
      <c r="FH607" s="183"/>
      <c r="FI607" s="183"/>
      <c r="FJ607" s="183"/>
      <c r="FK607" s="183"/>
      <c r="FL607" s="183"/>
      <c r="FM607" s="183"/>
      <c r="FN607" s="183"/>
      <c r="FO607" s="183"/>
      <c r="FP607" s="183"/>
      <c r="FQ607" s="183"/>
      <c r="FR607" s="183"/>
      <c r="FS607" s="183"/>
      <c r="FT607" s="183"/>
      <c r="FU607" s="183"/>
    </row>
    <row r="608" spans="1:177" s="184" customFormat="1" ht="18.75">
      <c r="A608" s="68">
        <f>SUM(A606+1)</f>
        <v>81</v>
      </c>
      <c r="B608" s="180"/>
      <c r="C608" s="168" t="s">
        <v>170</v>
      </c>
      <c r="D608" s="111" t="s">
        <v>311</v>
      </c>
      <c r="E608" s="186">
        <v>1417</v>
      </c>
      <c r="F608" s="186">
        <v>598</v>
      </c>
      <c r="G608" s="186">
        <v>330</v>
      </c>
      <c r="H608" s="186">
        <v>330</v>
      </c>
      <c r="I608" s="186">
        <v>300</v>
      </c>
      <c r="J608" s="186">
        <v>330</v>
      </c>
      <c r="K608" s="186">
        <v>347</v>
      </c>
      <c r="L608" s="186">
        <v>364</v>
      </c>
      <c r="M608" s="260">
        <f>SUM(L608/K608)*100</f>
        <v>104.89913544668588</v>
      </c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83"/>
      <c r="AT608" s="183"/>
      <c r="AU608" s="183"/>
      <c r="AV608" s="183"/>
      <c r="AW608" s="183"/>
      <c r="AX608" s="183"/>
      <c r="AY608" s="183"/>
      <c r="AZ608" s="183"/>
      <c r="BA608" s="183"/>
      <c r="BB608" s="183"/>
      <c r="BC608" s="183"/>
      <c r="BD608" s="183"/>
      <c r="BE608" s="183"/>
      <c r="BF608" s="183"/>
      <c r="BG608" s="183"/>
      <c r="BH608" s="183"/>
      <c r="BI608" s="183"/>
      <c r="BJ608" s="183"/>
      <c r="BK608" s="183"/>
      <c r="BL608" s="183"/>
      <c r="BM608" s="183"/>
      <c r="BN608" s="183"/>
      <c r="BO608" s="183"/>
      <c r="BP608" s="183"/>
      <c r="BQ608" s="183"/>
      <c r="BR608" s="183"/>
      <c r="BS608" s="183"/>
      <c r="BT608" s="183"/>
      <c r="BU608" s="183"/>
      <c r="BV608" s="183"/>
      <c r="BW608" s="183"/>
      <c r="BX608" s="183"/>
      <c r="BY608" s="183"/>
      <c r="BZ608" s="183"/>
      <c r="CA608" s="183"/>
      <c r="CB608" s="183"/>
      <c r="CC608" s="183"/>
      <c r="CD608" s="183"/>
      <c r="CE608" s="183"/>
      <c r="CF608" s="183"/>
      <c r="CG608" s="183"/>
      <c r="CH608" s="183"/>
      <c r="CI608" s="183"/>
      <c r="CJ608" s="183"/>
      <c r="CK608" s="183"/>
      <c r="CL608" s="183"/>
      <c r="CM608" s="183"/>
      <c r="CN608" s="183"/>
      <c r="CO608" s="183"/>
      <c r="CP608" s="183"/>
      <c r="CQ608" s="183"/>
      <c r="CR608" s="183"/>
      <c r="CS608" s="183"/>
      <c r="CT608" s="183"/>
      <c r="CU608" s="183"/>
      <c r="CV608" s="183"/>
      <c r="CW608" s="183"/>
      <c r="CX608" s="183"/>
      <c r="CY608" s="183"/>
      <c r="CZ608" s="183"/>
      <c r="DA608" s="183"/>
      <c r="DB608" s="183"/>
      <c r="DC608" s="183"/>
      <c r="DD608" s="183"/>
      <c r="DE608" s="183"/>
      <c r="DF608" s="183"/>
      <c r="DG608" s="183"/>
      <c r="DH608" s="183"/>
      <c r="DI608" s="183"/>
      <c r="DJ608" s="183"/>
      <c r="DK608" s="183"/>
      <c r="DL608" s="183"/>
      <c r="DM608" s="183"/>
      <c r="DN608" s="183"/>
      <c r="DO608" s="183"/>
      <c r="DP608" s="183"/>
      <c r="DQ608" s="183"/>
      <c r="DR608" s="183"/>
      <c r="DS608" s="183"/>
      <c r="DT608" s="183"/>
      <c r="DU608" s="183"/>
      <c r="DV608" s="183"/>
      <c r="DW608" s="183"/>
      <c r="DX608" s="183"/>
      <c r="DY608" s="183"/>
      <c r="DZ608" s="183"/>
      <c r="EA608" s="183"/>
      <c r="EB608" s="183"/>
      <c r="EC608" s="183"/>
      <c r="ED608" s="183"/>
      <c r="EE608" s="183"/>
      <c r="EF608" s="183"/>
      <c r="EG608" s="183"/>
      <c r="EH608" s="183"/>
      <c r="EI608" s="183"/>
      <c r="EJ608" s="183"/>
      <c r="EK608" s="183"/>
      <c r="EL608" s="183"/>
      <c r="EM608" s="183"/>
      <c r="EN608" s="183"/>
      <c r="EO608" s="183"/>
      <c r="EP608" s="183"/>
      <c r="EQ608" s="183"/>
      <c r="ER608" s="183"/>
      <c r="ES608" s="183"/>
      <c r="ET608" s="183"/>
      <c r="EU608" s="183"/>
      <c r="EV608" s="183"/>
      <c r="EW608" s="183"/>
      <c r="EX608" s="183"/>
      <c r="EY608" s="183"/>
      <c r="EZ608" s="183"/>
      <c r="FA608" s="183"/>
      <c r="FB608" s="183"/>
      <c r="FC608" s="183"/>
      <c r="FD608" s="183"/>
      <c r="FE608" s="183"/>
      <c r="FF608" s="183"/>
      <c r="FG608" s="183"/>
      <c r="FH608" s="183"/>
      <c r="FI608" s="183"/>
      <c r="FJ608" s="183"/>
      <c r="FK608" s="183"/>
      <c r="FL608" s="183"/>
      <c r="FM608" s="183"/>
      <c r="FN608" s="183"/>
      <c r="FO608" s="183"/>
      <c r="FP608" s="183"/>
      <c r="FQ608" s="183"/>
      <c r="FR608" s="183"/>
      <c r="FS608" s="183"/>
      <c r="FT608" s="183"/>
      <c r="FU608" s="183"/>
    </row>
    <row r="609" spans="1:177" s="184" customFormat="1" ht="18.75">
      <c r="A609" s="68">
        <f>SUM(A607+1)</f>
        <v>82</v>
      </c>
      <c r="B609" s="180"/>
      <c r="C609" s="168" t="s">
        <v>403</v>
      </c>
      <c r="D609" s="111" t="s">
        <v>78</v>
      </c>
      <c r="E609" s="186">
        <v>1200</v>
      </c>
      <c r="F609" s="186">
        <v>0</v>
      </c>
      <c r="G609" s="186"/>
      <c r="H609" s="186"/>
      <c r="I609" s="186"/>
      <c r="J609" s="186"/>
      <c r="K609" s="186"/>
      <c r="L609" s="186"/>
      <c r="M609" s="260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183"/>
      <c r="AM609" s="183"/>
      <c r="AN609" s="183"/>
      <c r="AO609" s="183"/>
      <c r="AP609" s="183"/>
      <c r="AQ609" s="183"/>
      <c r="AR609" s="183"/>
      <c r="AS609" s="183"/>
      <c r="AT609" s="183"/>
      <c r="AU609" s="183"/>
      <c r="AV609" s="183"/>
      <c r="AW609" s="183"/>
      <c r="AX609" s="183"/>
      <c r="AY609" s="183"/>
      <c r="AZ609" s="183"/>
      <c r="BA609" s="183"/>
      <c r="BB609" s="183"/>
      <c r="BC609" s="183"/>
      <c r="BD609" s="183"/>
      <c r="BE609" s="183"/>
      <c r="BF609" s="183"/>
      <c r="BG609" s="183"/>
      <c r="BH609" s="183"/>
      <c r="BI609" s="183"/>
      <c r="BJ609" s="183"/>
      <c r="BK609" s="183"/>
      <c r="BL609" s="183"/>
      <c r="BM609" s="183"/>
      <c r="BN609" s="183"/>
      <c r="BO609" s="183"/>
      <c r="BP609" s="183"/>
      <c r="BQ609" s="183"/>
      <c r="BR609" s="183"/>
      <c r="BS609" s="183"/>
      <c r="BT609" s="183"/>
      <c r="BU609" s="183"/>
      <c r="BV609" s="183"/>
      <c r="BW609" s="183"/>
      <c r="BX609" s="183"/>
      <c r="BY609" s="183"/>
      <c r="BZ609" s="183"/>
      <c r="CA609" s="183"/>
      <c r="CB609" s="183"/>
      <c r="CC609" s="183"/>
      <c r="CD609" s="183"/>
      <c r="CE609" s="183"/>
      <c r="CF609" s="183"/>
      <c r="CG609" s="183"/>
      <c r="CH609" s="183"/>
      <c r="CI609" s="183"/>
      <c r="CJ609" s="183"/>
      <c r="CK609" s="183"/>
      <c r="CL609" s="183"/>
      <c r="CM609" s="183"/>
      <c r="CN609" s="183"/>
      <c r="CO609" s="183"/>
      <c r="CP609" s="183"/>
      <c r="CQ609" s="183"/>
      <c r="CR609" s="183"/>
      <c r="CS609" s="183"/>
      <c r="CT609" s="183"/>
      <c r="CU609" s="183"/>
      <c r="CV609" s="183"/>
      <c r="CW609" s="183"/>
      <c r="CX609" s="183"/>
      <c r="CY609" s="183"/>
      <c r="CZ609" s="183"/>
      <c r="DA609" s="183"/>
      <c r="DB609" s="183"/>
      <c r="DC609" s="183"/>
      <c r="DD609" s="183"/>
      <c r="DE609" s="183"/>
      <c r="DF609" s="183"/>
      <c r="DG609" s="183"/>
      <c r="DH609" s="183"/>
      <c r="DI609" s="183"/>
      <c r="DJ609" s="183"/>
      <c r="DK609" s="183"/>
      <c r="DL609" s="183"/>
      <c r="DM609" s="183"/>
      <c r="DN609" s="183"/>
      <c r="DO609" s="183"/>
      <c r="DP609" s="183"/>
      <c r="DQ609" s="183"/>
      <c r="DR609" s="183"/>
      <c r="DS609" s="183"/>
      <c r="DT609" s="183"/>
      <c r="DU609" s="183"/>
      <c r="DV609" s="183"/>
      <c r="DW609" s="183"/>
      <c r="DX609" s="183"/>
      <c r="DY609" s="183"/>
      <c r="DZ609" s="183"/>
      <c r="EA609" s="183"/>
      <c r="EB609" s="183"/>
      <c r="EC609" s="183"/>
      <c r="ED609" s="183"/>
      <c r="EE609" s="183"/>
      <c r="EF609" s="183"/>
      <c r="EG609" s="183"/>
      <c r="EH609" s="183"/>
      <c r="EI609" s="183"/>
      <c r="EJ609" s="183"/>
      <c r="EK609" s="183"/>
      <c r="EL609" s="183"/>
      <c r="EM609" s="183"/>
      <c r="EN609" s="183"/>
      <c r="EO609" s="183"/>
      <c r="EP609" s="183"/>
      <c r="EQ609" s="183"/>
      <c r="ER609" s="183"/>
      <c r="ES609" s="183"/>
      <c r="ET609" s="183"/>
      <c r="EU609" s="183"/>
      <c r="EV609" s="183"/>
      <c r="EW609" s="183"/>
      <c r="EX609" s="183"/>
      <c r="EY609" s="183"/>
      <c r="EZ609" s="183"/>
      <c r="FA609" s="183"/>
      <c r="FB609" s="183"/>
      <c r="FC609" s="183"/>
      <c r="FD609" s="183"/>
      <c r="FE609" s="183"/>
      <c r="FF609" s="183"/>
      <c r="FG609" s="183"/>
      <c r="FH609" s="183"/>
      <c r="FI609" s="183"/>
      <c r="FJ609" s="183"/>
      <c r="FK609" s="183"/>
      <c r="FL609" s="183"/>
      <c r="FM609" s="183"/>
      <c r="FN609" s="183"/>
      <c r="FO609" s="183"/>
      <c r="FP609" s="183"/>
      <c r="FQ609" s="183"/>
      <c r="FR609" s="183"/>
      <c r="FS609" s="183"/>
      <c r="FT609" s="183"/>
      <c r="FU609" s="183"/>
    </row>
    <row r="610" spans="1:177" s="1" customFormat="1" ht="18.75">
      <c r="A610" s="68">
        <f>SUM(A609+1)</f>
        <v>83</v>
      </c>
      <c r="B610" s="116">
        <v>6</v>
      </c>
      <c r="C610" s="117" t="s">
        <v>206</v>
      </c>
      <c r="D610" s="159"/>
      <c r="E610" s="118">
        <f aca="true" t="shared" si="202" ref="E610:L610">SUM(E611)</f>
        <v>526833</v>
      </c>
      <c r="F610" s="118">
        <f t="shared" si="202"/>
        <v>603583</v>
      </c>
      <c r="G610" s="118">
        <f t="shared" si="202"/>
        <v>603306</v>
      </c>
      <c r="H610" s="118">
        <f t="shared" si="202"/>
        <v>658328</v>
      </c>
      <c r="I610" s="118">
        <f t="shared" si="202"/>
        <v>529105</v>
      </c>
      <c r="J610" s="118">
        <f t="shared" si="202"/>
        <v>768949</v>
      </c>
      <c r="K610" s="118">
        <f t="shared" si="202"/>
        <v>658328</v>
      </c>
      <c r="L610" s="118">
        <f t="shared" si="202"/>
        <v>658328</v>
      </c>
      <c r="M610" s="269">
        <f>SUM(L610/K610*100)</f>
        <v>100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</row>
    <row r="611" spans="1:177" s="16" customFormat="1" ht="18.75">
      <c r="A611" s="68">
        <f t="shared" si="176"/>
        <v>84</v>
      </c>
      <c r="B611" s="39"/>
      <c r="C611" s="100" t="s">
        <v>35</v>
      </c>
      <c r="D611" s="73"/>
      <c r="E611" s="72">
        <f>SUM(E612+E617)</f>
        <v>526833</v>
      </c>
      <c r="F611" s="72">
        <f aca="true" t="shared" si="203" ref="F611:K611">SUM(F612+F617)</f>
        <v>603583</v>
      </c>
      <c r="G611" s="71">
        <f>SUM(G612+G617)</f>
        <v>603306</v>
      </c>
      <c r="H611" s="71">
        <f>SUM(H612+H617)</f>
        <v>658328</v>
      </c>
      <c r="I611" s="72">
        <f t="shared" si="203"/>
        <v>529105</v>
      </c>
      <c r="J611" s="71">
        <f t="shared" si="203"/>
        <v>768949</v>
      </c>
      <c r="K611" s="71">
        <f t="shared" si="203"/>
        <v>658328</v>
      </c>
      <c r="L611" s="71">
        <f>SUM(L612+L617)</f>
        <v>658328</v>
      </c>
      <c r="M611" s="266">
        <f>SUM(L611/K611*100)</f>
        <v>100</v>
      </c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  <c r="FJ611" s="24"/>
      <c r="FK611" s="24"/>
      <c r="FL611" s="24"/>
      <c r="FM611" s="24"/>
      <c r="FN611" s="24"/>
      <c r="FO611" s="24"/>
      <c r="FP611" s="24"/>
      <c r="FQ611" s="24"/>
      <c r="FR611" s="24"/>
      <c r="FS611" s="24"/>
      <c r="FT611" s="24"/>
      <c r="FU611" s="24"/>
    </row>
    <row r="612" spans="1:177" ht="18.75">
      <c r="A612" s="68">
        <f t="shared" si="176"/>
        <v>85</v>
      </c>
      <c r="B612" s="39"/>
      <c r="C612" s="110" t="s">
        <v>13</v>
      </c>
      <c r="D612" s="111" t="s">
        <v>309</v>
      </c>
      <c r="E612" s="36">
        <f>SUM(E613:E615)</f>
        <v>414380</v>
      </c>
      <c r="F612" s="36">
        <f aca="true" t="shared" si="204" ref="F612:K612">SUM(F613:F615)</f>
        <v>423038</v>
      </c>
      <c r="G612" s="289">
        <f>SUM(G613:G615)</f>
        <v>404176</v>
      </c>
      <c r="H612" s="289">
        <f>SUM(H613:H615)</f>
        <v>440377</v>
      </c>
      <c r="I612" s="36">
        <f t="shared" si="204"/>
        <v>414380</v>
      </c>
      <c r="J612" s="289">
        <f t="shared" si="204"/>
        <v>546907</v>
      </c>
      <c r="K612" s="289">
        <f t="shared" si="204"/>
        <v>440377</v>
      </c>
      <c r="L612" s="289">
        <f>SUM(L613:L615)</f>
        <v>440377</v>
      </c>
      <c r="M612" s="260">
        <f>SUM(L612/K612)*100</f>
        <v>100</v>
      </c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  <c r="FJ612" s="24"/>
      <c r="FK612" s="24"/>
      <c r="FL612" s="24"/>
      <c r="FM612" s="24"/>
      <c r="FN612" s="24"/>
      <c r="FO612" s="24"/>
      <c r="FP612" s="24"/>
      <c r="FQ612" s="24"/>
      <c r="FR612" s="24"/>
      <c r="FS612" s="24"/>
      <c r="FT612" s="24"/>
      <c r="FU612" s="24"/>
    </row>
    <row r="613" spans="1:177" ht="18.75">
      <c r="A613" s="68">
        <f t="shared" si="176"/>
        <v>86</v>
      </c>
      <c r="B613" s="39"/>
      <c r="C613" s="110" t="s">
        <v>49</v>
      </c>
      <c r="D613" s="111" t="s">
        <v>519</v>
      </c>
      <c r="E613" s="36">
        <v>69997</v>
      </c>
      <c r="F613" s="36">
        <v>88919</v>
      </c>
      <c r="G613" s="289">
        <v>70057</v>
      </c>
      <c r="H613" s="289">
        <v>76332</v>
      </c>
      <c r="I613" s="36">
        <v>69997</v>
      </c>
      <c r="J613" s="320">
        <v>106909</v>
      </c>
      <c r="K613" s="289">
        <v>76332</v>
      </c>
      <c r="L613" s="289">
        <v>76332</v>
      </c>
      <c r="M613" s="260">
        <f>SUM(L613/K613)*100</f>
        <v>100</v>
      </c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  <c r="FJ613" s="24"/>
      <c r="FK613" s="24"/>
      <c r="FL613" s="24"/>
      <c r="FM613" s="24"/>
      <c r="FN613" s="24"/>
      <c r="FO613" s="24"/>
      <c r="FP613" s="24"/>
      <c r="FQ613" s="24"/>
      <c r="FR613" s="24"/>
      <c r="FS613" s="24"/>
      <c r="FT613" s="24"/>
      <c r="FU613" s="24"/>
    </row>
    <row r="614" spans="1:177" ht="18.75">
      <c r="A614" s="68">
        <f t="shared" si="176"/>
        <v>87</v>
      </c>
      <c r="B614" s="39"/>
      <c r="C614" s="110" t="s">
        <v>49</v>
      </c>
      <c r="D614" s="111" t="s">
        <v>349</v>
      </c>
      <c r="E614" s="36">
        <v>209990</v>
      </c>
      <c r="F614" s="36">
        <v>191310</v>
      </c>
      <c r="G614" s="289">
        <v>191310</v>
      </c>
      <c r="H614" s="289">
        <v>208445</v>
      </c>
      <c r="I614" s="36">
        <v>209990</v>
      </c>
      <c r="J614" s="320">
        <v>237738</v>
      </c>
      <c r="K614" s="289">
        <v>208445</v>
      </c>
      <c r="L614" s="289">
        <v>208445</v>
      </c>
      <c r="M614" s="260">
        <f>SUM(L614/K614)*100</f>
        <v>100</v>
      </c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  <c r="FJ614" s="24"/>
      <c r="FK614" s="24"/>
      <c r="FL614" s="24"/>
      <c r="FM614" s="24"/>
      <c r="FN614" s="24"/>
      <c r="FO614" s="24"/>
      <c r="FP614" s="24"/>
      <c r="FQ614" s="24"/>
      <c r="FR614" s="24"/>
      <c r="FS614" s="24"/>
      <c r="FT614" s="24"/>
      <c r="FU614" s="24"/>
    </row>
    <row r="615" spans="1:177" ht="18.75">
      <c r="A615" s="68">
        <f t="shared" si="176"/>
        <v>88</v>
      </c>
      <c r="B615" s="39"/>
      <c r="C615" s="110" t="s">
        <v>49</v>
      </c>
      <c r="D615" s="111" t="s">
        <v>359</v>
      </c>
      <c r="E615" s="36">
        <v>134393</v>
      </c>
      <c r="F615" s="36">
        <v>142809</v>
      </c>
      <c r="G615" s="289">
        <v>142809</v>
      </c>
      <c r="H615" s="289">
        <v>155600</v>
      </c>
      <c r="I615" s="36">
        <v>134393</v>
      </c>
      <c r="J615" s="320">
        <v>202260</v>
      </c>
      <c r="K615" s="289">
        <v>155600</v>
      </c>
      <c r="L615" s="289">
        <v>155600</v>
      </c>
      <c r="M615" s="260">
        <f>SUM(L615/K615)*100</f>
        <v>100</v>
      </c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  <c r="FJ615" s="24"/>
      <c r="FK615" s="24"/>
      <c r="FL615" s="24"/>
      <c r="FM615" s="24"/>
      <c r="FN615" s="24"/>
      <c r="FO615" s="24"/>
      <c r="FP615" s="24"/>
      <c r="FQ615" s="24"/>
      <c r="FR615" s="24"/>
      <c r="FS615" s="24"/>
      <c r="FT615" s="24"/>
      <c r="FU615" s="24"/>
    </row>
    <row r="616" spans="1:177" ht="18.75">
      <c r="A616" s="68">
        <f t="shared" si="176"/>
        <v>89</v>
      </c>
      <c r="B616" s="39"/>
      <c r="C616" s="110"/>
      <c r="D616" s="111"/>
      <c r="E616" s="36"/>
      <c r="F616" s="36"/>
      <c r="G616" s="289"/>
      <c r="H616" s="289"/>
      <c r="I616" s="36"/>
      <c r="J616" s="289"/>
      <c r="K616" s="289"/>
      <c r="L616" s="289"/>
      <c r="M616" s="279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  <c r="FJ616" s="24"/>
      <c r="FK616" s="24"/>
      <c r="FL616" s="24"/>
      <c r="FM616" s="24"/>
      <c r="FN616" s="24"/>
      <c r="FO616" s="24"/>
      <c r="FP616" s="24"/>
      <c r="FQ616" s="24"/>
      <c r="FR616" s="24"/>
      <c r="FS616" s="24"/>
      <c r="FT616" s="24"/>
      <c r="FU616" s="24"/>
    </row>
    <row r="617" spans="1:177" ht="18.75">
      <c r="A617" s="68">
        <f t="shared" si="176"/>
        <v>90</v>
      </c>
      <c r="B617" s="39"/>
      <c r="C617" s="110" t="s">
        <v>97</v>
      </c>
      <c r="D617" s="111" t="s">
        <v>207</v>
      </c>
      <c r="E617" s="36">
        <f>SUM(E618:E625)</f>
        <v>112453</v>
      </c>
      <c r="F617" s="36">
        <f aca="true" t="shared" si="205" ref="F617:K617">SUM(F618:F625)</f>
        <v>180545</v>
      </c>
      <c r="G617" s="289">
        <f>SUM(G618:G625)</f>
        <v>199130</v>
      </c>
      <c r="H617" s="289">
        <f>SUM(H618:H625)</f>
        <v>217951</v>
      </c>
      <c r="I617" s="36">
        <f t="shared" si="205"/>
        <v>114725</v>
      </c>
      <c r="J617" s="289">
        <f t="shared" si="205"/>
        <v>222042</v>
      </c>
      <c r="K617" s="289">
        <f t="shared" si="205"/>
        <v>217951</v>
      </c>
      <c r="L617" s="289">
        <f>SUM(L618:L625)</f>
        <v>217951</v>
      </c>
      <c r="M617" s="260">
        <f aca="true" t="shared" si="206" ref="M617:M624">SUM(L617/K617)*100</f>
        <v>100</v>
      </c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  <c r="FJ617" s="24"/>
      <c r="FK617" s="24"/>
      <c r="FL617" s="24"/>
      <c r="FM617" s="24"/>
      <c r="FN617" s="24"/>
      <c r="FO617" s="24"/>
      <c r="FP617" s="24"/>
      <c r="FQ617" s="24"/>
      <c r="FR617" s="24"/>
      <c r="FS617" s="24"/>
      <c r="FT617" s="24"/>
      <c r="FU617" s="24"/>
    </row>
    <row r="618" spans="1:177" ht="18.75">
      <c r="A618" s="68">
        <f t="shared" si="176"/>
        <v>91</v>
      </c>
      <c r="B618" s="39"/>
      <c r="C618" s="110" t="s">
        <v>49</v>
      </c>
      <c r="D618" s="111" t="s">
        <v>347</v>
      </c>
      <c r="E618" s="36">
        <v>34049</v>
      </c>
      <c r="F618" s="36">
        <v>45599</v>
      </c>
      <c r="G618" s="289">
        <v>45600</v>
      </c>
      <c r="H618" s="289">
        <v>49683</v>
      </c>
      <c r="I618" s="36">
        <v>34049</v>
      </c>
      <c r="J618" s="320">
        <v>45723</v>
      </c>
      <c r="K618" s="320">
        <v>49683</v>
      </c>
      <c r="L618" s="320">
        <v>49683</v>
      </c>
      <c r="M618" s="260">
        <f t="shared" si="206"/>
        <v>100</v>
      </c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  <c r="FJ618" s="24"/>
      <c r="FK618" s="24"/>
      <c r="FL618" s="24"/>
      <c r="FM618" s="24"/>
      <c r="FN618" s="24"/>
      <c r="FO618" s="24"/>
      <c r="FP618" s="24"/>
      <c r="FQ618" s="24"/>
      <c r="FR618" s="24"/>
      <c r="FS618" s="24"/>
      <c r="FT618" s="24"/>
      <c r="FU618" s="24"/>
    </row>
    <row r="619" spans="1:177" ht="18.75">
      <c r="A619" s="68">
        <f t="shared" si="176"/>
        <v>92</v>
      </c>
      <c r="B619" s="39"/>
      <c r="C619" s="110" t="s">
        <v>49</v>
      </c>
      <c r="D619" s="111" t="s">
        <v>350</v>
      </c>
      <c r="E619" s="36">
        <v>18334</v>
      </c>
      <c r="F619" s="36">
        <v>26057</v>
      </c>
      <c r="G619" s="289">
        <v>28426</v>
      </c>
      <c r="H619" s="289">
        <v>30972</v>
      </c>
      <c r="I619" s="36">
        <v>18334</v>
      </c>
      <c r="J619" s="320">
        <v>39372</v>
      </c>
      <c r="K619" s="320">
        <v>30972</v>
      </c>
      <c r="L619" s="320">
        <v>30972</v>
      </c>
      <c r="M619" s="260">
        <f t="shared" si="206"/>
        <v>100</v>
      </c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  <c r="FJ619" s="24"/>
      <c r="FK619" s="24"/>
      <c r="FL619" s="24"/>
      <c r="FM619" s="24"/>
      <c r="FN619" s="24"/>
      <c r="FO619" s="24"/>
      <c r="FP619" s="24"/>
      <c r="FQ619" s="24"/>
      <c r="FR619" s="24"/>
      <c r="FS619" s="24"/>
      <c r="FT619" s="24"/>
      <c r="FU619" s="24"/>
    </row>
    <row r="620" spans="1:177" ht="18.75">
      <c r="A620" s="68">
        <f t="shared" si="176"/>
        <v>93</v>
      </c>
      <c r="B620" s="39"/>
      <c r="C620" s="110" t="s">
        <v>49</v>
      </c>
      <c r="D620" s="111" t="s">
        <v>447</v>
      </c>
      <c r="E620" s="36"/>
      <c r="F620" s="36">
        <v>29018</v>
      </c>
      <c r="G620" s="289">
        <v>40270</v>
      </c>
      <c r="H620" s="289">
        <v>43876</v>
      </c>
      <c r="I620" s="36"/>
      <c r="J620" s="320">
        <v>40643</v>
      </c>
      <c r="K620" s="320">
        <v>43876</v>
      </c>
      <c r="L620" s="320">
        <v>43876</v>
      </c>
      <c r="M620" s="260">
        <f t="shared" si="206"/>
        <v>100</v>
      </c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  <c r="FJ620" s="24"/>
      <c r="FK620" s="24"/>
      <c r="FL620" s="24"/>
      <c r="FM620" s="24"/>
      <c r="FN620" s="24"/>
      <c r="FO620" s="24"/>
      <c r="FP620" s="24"/>
      <c r="FQ620" s="24"/>
      <c r="FR620" s="24"/>
      <c r="FS620" s="24"/>
      <c r="FT620" s="24"/>
      <c r="FU620" s="24"/>
    </row>
    <row r="621" spans="1:177" ht="18.75">
      <c r="A621" s="68">
        <f t="shared" si="176"/>
        <v>94</v>
      </c>
      <c r="B621" s="39"/>
      <c r="C621" s="110" t="s">
        <v>49</v>
      </c>
      <c r="D621" s="111" t="s">
        <v>351</v>
      </c>
      <c r="E621" s="36">
        <v>12410</v>
      </c>
      <c r="F621" s="36">
        <v>19365</v>
      </c>
      <c r="G621" s="289">
        <v>19365</v>
      </c>
      <c r="H621" s="289">
        <v>20906</v>
      </c>
      <c r="I621" s="36">
        <v>12410</v>
      </c>
      <c r="J621" s="320">
        <v>23242</v>
      </c>
      <c r="K621" s="320">
        <v>20906</v>
      </c>
      <c r="L621" s="320">
        <v>20906</v>
      </c>
      <c r="M621" s="260">
        <f t="shared" si="206"/>
        <v>100</v>
      </c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  <c r="FJ621" s="24"/>
      <c r="FK621" s="24"/>
      <c r="FL621" s="24"/>
      <c r="FM621" s="24"/>
      <c r="FN621" s="24"/>
      <c r="FO621" s="24"/>
      <c r="FP621" s="24"/>
      <c r="FQ621" s="24"/>
      <c r="FR621" s="24"/>
      <c r="FS621" s="24"/>
      <c r="FT621" s="24"/>
      <c r="FU621" s="24"/>
    </row>
    <row r="622" spans="1:177" ht="18.75">
      <c r="A622" s="68">
        <f t="shared" si="176"/>
        <v>95</v>
      </c>
      <c r="B622" s="39"/>
      <c r="C622" s="110" t="s">
        <v>49</v>
      </c>
      <c r="D622" s="111" t="s">
        <v>418</v>
      </c>
      <c r="E622" s="36">
        <v>29657</v>
      </c>
      <c r="F622" s="36">
        <v>29847</v>
      </c>
      <c r="G622" s="289">
        <v>31980</v>
      </c>
      <c r="H622" s="289">
        <v>34843</v>
      </c>
      <c r="I622" s="36">
        <v>29657</v>
      </c>
      <c r="J622" s="320">
        <v>36007</v>
      </c>
      <c r="K622" s="320">
        <v>34843</v>
      </c>
      <c r="L622" s="320">
        <v>34843</v>
      </c>
      <c r="M622" s="260">
        <f t="shared" si="206"/>
        <v>100</v>
      </c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  <c r="FJ622" s="24"/>
      <c r="FK622" s="24"/>
      <c r="FL622" s="24"/>
      <c r="FM622" s="24"/>
      <c r="FN622" s="24"/>
      <c r="FO622" s="24"/>
      <c r="FP622" s="24"/>
      <c r="FQ622" s="24"/>
      <c r="FR622" s="24"/>
      <c r="FS622" s="24"/>
      <c r="FT622" s="24"/>
      <c r="FU622" s="24"/>
    </row>
    <row r="623" spans="1:177" ht="18.75">
      <c r="A623" s="68">
        <f t="shared" si="176"/>
        <v>96</v>
      </c>
      <c r="B623" s="39"/>
      <c r="C623" s="110" t="s">
        <v>49</v>
      </c>
      <c r="D623" s="111" t="s">
        <v>448</v>
      </c>
      <c r="E623" s="36"/>
      <c r="F623" s="36">
        <v>16878</v>
      </c>
      <c r="G623" s="289">
        <v>22740</v>
      </c>
      <c r="H623" s="289">
        <v>24777</v>
      </c>
      <c r="I623" s="36"/>
      <c r="J623" s="320">
        <v>25529</v>
      </c>
      <c r="K623" s="320">
        <v>24777</v>
      </c>
      <c r="L623" s="320">
        <v>24777</v>
      </c>
      <c r="M623" s="260">
        <f t="shared" si="206"/>
        <v>100</v>
      </c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  <c r="FJ623" s="24"/>
      <c r="FK623" s="24"/>
      <c r="FL623" s="24"/>
      <c r="FM623" s="24"/>
      <c r="FN623" s="24"/>
      <c r="FO623" s="24"/>
      <c r="FP623" s="24"/>
      <c r="FQ623" s="24"/>
      <c r="FR623" s="24"/>
      <c r="FS623" s="24"/>
      <c r="FT623" s="24"/>
      <c r="FU623" s="24"/>
    </row>
    <row r="624" spans="1:177" ht="18.75">
      <c r="A624" s="68">
        <f t="shared" si="176"/>
        <v>97</v>
      </c>
      <c r="B624" s="39"/>
      <c r="C624" s="110" t="s">
        <v>49</v>
      </c>
      <c r="D624" s="111" t="s">
        <v>348</v>
      </c>
      <c r="E624" s="36">
        <v>15625</v>
      </c>
      <c r="F624" s="36">
        <v>10748</v>
      </c>
      <c r="G624" s="289">
        <v>10749</v>
      </c>
      <c r="H624" s="289">
        <v>12894</v>
      </c>
      <c r="I624" s="36">
        <v>15625</v>
      </c>
      <c r="J624" s="320">
        <v>11526</v>
      </c>
      <c r="K624" s="320">
        <v>12894</v>
      </c>
      <c r="L624" s="320">
        <v>12894</v>
      </c>
      <c r="M624" s="260">
        <f t="shared" si="206"/>
        <v>100</v>
      </c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  <c r="FJ624" s="24"/>
      <c r="FK624" s="24"/>
      <c r="FL624" s="24"/>
      <c r="FM624" s="24"/>
      <c r="FN624" s="24"/>
      <c r="FO624" s="24"/>
      <c r="FP624" s="24"/>
      <c r="FQ624" s="24"/>
      <c r="FR624" s="24"/>
      <c r="FS624" s="24"/>
      <c r="FT624" s="24"/>
      <c r="FU624" s="24"/>
    </row>
    <row r="625" spans="1:177" ht="18.75">
      <c r="A625" s="68">
        <f t="shared" si="176"/>
        <v>98</v>
      </c>
      <c r="B625" s="39"/>
      <c r="C625" s="110" t="s">
        <v>146</v>
      </c>
      <c r="D625" s="111" t="s">
        <v>411</v>
      </c>
      <c r="E625" s="36">
        <v>2378</v>
      </c>
      <c r="F625" s="36">
        <v>3033</v>
      </c>
      <c r="G625" s="316"/>
      <c r="H625" s="316"/>
      <c r="I625" s="36">
        <v>4650</v>
      </c>
      <c r="J625" s="316"/>
      <c r="K625" s="316"/>
      <c r="L625" s="316"/>
      <c r="M625" s="260" t="e">
        <f>SUM(L625/J625)*100</f>
        <v>#DIV/0!</v>
      </c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  <c r="FJ625" s="24"/>
      <c r="FK625" s="24"/>
      <c r="FL625" s="24"/>
      <c r="FM625" s="24"/>
      <c r="FN625" s="24"/>
      <c r="FO625" s="24"/>
      <c r="FP625" s="24"/>
      <c r="FQ625" s="24"/>
      <c r="FR625" s="24"/>
      <c r="FS625" s="24"/>
      <c r="FT625" s="24"/>
      <c r="FU625" s="24"/>
    </row>
    <row r="626" spans="1:177" s="1" customFormat="1" ht="18.75">
      <c r="A626" s="68">
        <f t="shared" si="176"/>
        <v>99</v>
      </c>
      <c r="B626" s="116">
        <v>7</v>
      </c>
      <c r="C626" s="117" t="s">
        <v>208</v>
      </c>
      <c r="D626" s="159"/>
      <c r="E626" s="118">
        <f aca="true" t="shared" si="207" ref="E626:L627">SUM(E627)</f>
        <v>0</v>
      </c>
      <c r="F626" s="118">
        <f t="shared" si="207"/>
        <v>1000</v>
      </c>
      <c r="G626" s="118">
        <f t="shared" si="207"/>
        <v>0</v>
      </c>
      <c r="H626" s="118">
        <f t="shared" si="207"/>
        <v>0</v>
      </c>
      <c r="I626" s="118">
        <f t="shared" si="207"/>
        <v>0</v>
      </c>
      <c r="J626" s="118">
        <f t="shared" si="207"/>
        <v>0</v>
      </c>
      <c r="K626" s="118">
        <f t="shared" si="207"/>
        <v>0</v>
      </c>
      <c r="L626" s="118">
        <f t="shared" si="207"/>
        <v>0</v>
      </c>
      <c r="M626" s="269" t="e">
        <f>SUM(L626/K626*100)</f>
        <v>#DIV/0!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</row>
    <row r="627" spans="1:177" s="16" customFormat="1" ht="18.75">
      <c r="A627" s="68">
        <f t="shared" si="176"/>
        <v>100</v>
      </c>
      <c r="B627" s="39"/>
      <c r="C627" s="100" t="s">
        <v>35</v>
      </c>
      <c r="D627" s="73"/>
      <c r="E627" s="72">
        <f t="shared" si="207"/>
        <v>0</v>
      </c>
      <c r="F627" s="72">
        <f t="shared" si="207"/>
        <v>1000</v>
      </c>
      <c r="G627" s="71">
        <f t="shared" si="207"/>
        <v>0</v>
      </c>
      <c r="H627" s="71">
        <f t="shared" si="207"/>
        <v>0</v>
      </c>
      <c r="I627" s="72">
        <f t="shared" si="207"/>
        <v>0</v>
      </c>
      <c r="J627" s="71">
        <f t="shared" si="207"/>
        <v>0</v>
      </c>
      <c r="K627" s="71">
        <f t="shared" si="207"/>
        <v>0</v>
      </c>
      <c r="L627" s="71">
        <f t="shared" si="207"/>
        <v>0</v>
      </c>
      <c r="M627" s="266" t="e">
        <f>SUM(L627/K627*100)</f>
        <v>#DIV/0!</v>
      </c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  <c r="FJ627" s="24"/>
      <c r="FK627" s="24"/>
      <c r="FL627" s="24"/>
      <c r="FM627" s="24"/>
      <c r="FN627" s="24"/>
      <c r="FO627" s="24"/>
      <c r="FP627" s="24"/>
      <c r="FQ627" s="24"/>
      <c r="FR627" s="24"/>
      <c r="FS627" s="24"/>
      <c r="FT627" s="24"/>
      <c r="FU627" s="24"/>
    </row>
    <row r="628" spans="1:177" ht="18.75">
      <c r="A628" s="68">
        <f t="shared" si="176"/>
        <v>101</v>
      </c>
      <c r="B628" s="39"/>
      <c r="C628" s="110" t="s">
        <v>130</v>
      </c>
      <c r="D628" s="111" t="s">
        <v>209</v>
      </c>
      <c r="E628" s="36">
        <f aca="true" t="shared" si="208" ref="E628:L628">SUM(E629+E631)</f>
        <v>0</v>
      </c>
      <c r="F628" s="36">
        <f t="shared" si="208"/>
        <v>1000</v>
      </c>
      <c r="G628" s="289">
        <f t="shared" si="208"/>
        <v>0</v>
      </c>
      <c r="H628" s="289">
        <f t="shared" si="208"/>
        <v>0</v>
      </c>
      <c r="I628" s="36">
        <f t="shared" si="208"/>
        <v>0</v>
      </c>
      <c r="J628" s="289">
        <f t="shared" si="208"/>
        <v>0</v>
      </c>
      <c r="K628" s="289">
        <f t="shared" si="208"/>
        <v>0</v>
      </c>
      <c r="L628" s="289">
        <f t="shared" si="208"/>
        <v>0</v>
      </c>
      <c r="M628" s="260" t="e">
        <f>SUM(L628/K628)*100</f>
        <v>#DIV/0!</v>
      </c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  <c r="FJ628" s="24"/>
      <c r="FK628" s="24"/>
      <c r="FL628" s="24"/>
      <c r="FM628" s="24"/>
      <c r="FN628" s="24"/>
      <c r="FO628" s="24"/>
      <c r="FP628" s="24"/>
      <c r="FQ628" s="24"/>
      <c r="FR628" s="24"/>
      <c r="FS628" s="24"/>
      <c r="FT628" s="24"/>
      <c r="FU628" s="24"/>
    </row>
    <row r="629" spans="1:177" ht="18.75">
      <c r="A629" s="68">
        <f t="shared" si="176"/>
        <v>102</v>
      </c>
      <c r="B629" s="39"/>
      <c r="C629" s="110" t="s">
        <v>97</v>
      </c>
      <c r="D629" s="111" t="s">
        <v>207</v>
      </c>
      <c r="E629" s="36">
        <f aca="true" t="shared" si="209" ref="E629:L629">SUM(E630)</f>
        <v>0</v>
      </c>
      <c r="F629" s="36">
        <f t="shared" si="209"/>
        <v>1000</v>
      </c>
      <c r="G629" s="289">
        <f t="shared" si="209"/>
        <v>0</v>
      </c>
      <c r="H629" s="289">
        <f t="shared" si="209"/>
        <v>0</v>
      </c>
      <c r="I629" s="36">
        <f t="shared" si="209"/>
        <v>0</v>
      </c>
      <c r="J629" s="289">
        <f t="shared" si="209"/>
        <v>0</v>
      </c>
      <c r="K629" s="289">
        <f t="shared" si="209"/>
        <v>0</v>
      </c>
      <c r="L629" s="289">
        <f t="shared" si="209"/>
        <v>0</v>
      </c>
      <c r="M629" s="260" t="e">
        <f>SUM(L629/K629)*100</f>
        <v>#DIV/0!</v>
      </c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  <c r="FJ629" s="24"/>
      <c r="FK629" s="24"/>
      <c r="FL629" s="24"/>
      <c r="FM629" s="24"/>
      <c r="FN629" s="24"/>
      <c r="FO629" s="24"/>
      <c r="FP629" s="24"/>
      <c r="FQ629" s="24"/>
      <c r="FR629" s="24"/>
      <c r="FS629" s="24"/>
      <c r="FT629" s="24"/>
      <c r="FU629" s="24"/>
    </row>
    <row r="630" spans="1:177" ht="18.75">
      <c r="A630" s="68">
        <f t="shared" si="176"/>
        <v>103</v>
      </c>
      <c r="B630" s="39"/>
      <c r="C630" s="110" t="s">
        <v>170</v>
      </c>
      <c r="D630" s="111" t="s">
        <v>310</v>
      </c>
      <c r="E630" s="36">
        <v>0</v>
      </c>
      <c r="F630" s="36">
        <v>1000</v>
      </c>
      <c r="G630" s="289">
        <v>0</v>
      </c>
      <c r="H630" s="289">
        <v>0</v>
      </c>
      <c r="I630" s="36">
        <v>0</v>
      </c>
      <c r="J630" s="289">
        <v>0</v>
      </c>
      <c r="K630" s="289">
        <v>0</v>
      </c>
      <c r="L630" s="289">
        <v>0</v>
      </c>
      <c r="M630" s="260" t="e">
        <f>SUM(L630/K630)*100</f>
        <v>#DIV/0!</v>
      </c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  <c r="FJ630" s="24"/>
      <c r="FK630" s="24"/>
      <c r="FL630" s="24"/>
      <c r="FM630" s="24"/>
      <c r="FN630" s="24"/>
      <c r="FO630" s="24"/>
      <c r="FP630" s="24"/>
      <c r="FQ630" s="24"/>
      <c r="FR630" s="24"/>
      <c r="FS630" s="24"/>
      <c r="FT630" s="24"/>
      <c r="FU630" s="24"/>
    </row>
    <row r="631" spans="1:177" ht="18.75">
      <c r="A631" s="68">
        <f t="shared" si="176"/>
        <v>104</v>
      </c>
      <c r="B631" s="39"/>
      <c r="C631" s="110"/>
      <c r="D631" s="111"/>
      <c r="E631" s="36">
        <v>0</v>
      </c>
      <c r="F631" s="36">
        <v>0</v>
      </c>
      <c r="G631" s="289">
        <v>0</v>
      </c>
      <c r="H631" s="289">
        <v>0</v>
      </c>
      <c r="I631" s="36">
        <v>0</v>
      </c>
      <c r="J631" s="289">
        <v>0</v>
      </c>
      <c r="K631" s="289">
        <v>0</v>
      </c>
      <c r="L631" s="289">
        <v>0</v>
      </c>
      <c r="M631" s="279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  <c r="FJ631" s="24"/>
      <c r="FK631" s="24"/>
      <c r="FL631" s="24"/>
      <c r="FM631" s="24"/>
      <c r="FN631" s="24"/>
      <c r="FO631" s="24"/>
      <c r="FP631" s="24"/>
      <c r="FQ631" s="24"/>
      <c r="FR631" s="24"/>
      <c r="FS631" s="24"/>
      <c r="FT631" s="24"/>
      <c r="FU631" s="24"/>
    </row>
    <row r="632" spans="1:177" ht="18.75">
      <c r="A632" s="68">
        <f>SUM(A631+1)</f>
        <v>105</v>
      </c>
      <c r="B632" s="39"/>
      <c r="C632" s="110"/>
      <c r="D632" s="111"/>
      <c r="E632" s="36"/>
      <c r="F632" s="36"/>
      <c r="G632" s="289"/>
      <c r="H632" s="289"/>
      <c r="I632" s="36"/>
      <c r="J632" s="289"/>
      <c r="K632" s="289"/>
      <c r="L632" s="289"/>
      <c r="M632" s="279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  <c r="FJ632" s="24"/>
      <c r="FK632" s="24"/>
      <c r="FL632" s="24"/>
      <c r="FM632" s="24"/>
      <c r="FN632" s="24"/>
      <c r="FO632" s="24"/>
      <c r="FP632" s="24"/>
      <c r="FQ632" s="24"/>
      <c r="FR632" s="24"/>
      <c r="FS632" s="24"/>
      <c r="FT632" s="24"/>
      <c r="FU632" s="24"/>
    </row>
    <row r="633" spans="1:177" s="1" customFormat="1" ht="18.75">
      <c r="A633" s="68">
        <f t="shared" si="176"/>
        <v>106</v>
      </c>
      <c r="B633" s="116">
        <v>8</v>
      </c>
      <c r="C633" s="117" t="s">
        <v>525</v>
      </c>
      <c r="D633" s="159"/>
      <c r="E633" s="247">
        <f>SUM(E634+E635)</f>
        <v>53902</v>
      </c>
      <c r="F633" s="247">
        <f aca="true" t="shared" si="210" ref="F633:L633">SUM(F634+F635)</f>
        <v>24724</v>
      </c>
      <c r="G633" s="247">
        <f>SUM(G634+G635)</f>
        <v>60059</v>
      </c>
      <c r="H633" s="247">
        <f>SUM(H634+H635)</f>
        <v>64929</v>
      </c>
      <c r="I633" s="247">
        <f t="shared" si="210"/>
        <v>93561</v>
      </c>
      <c r="J633" s="247">
        <f t="shared" si="210"/>
        <v>73039</v>
      </c>
      <c r="K633" s="247">
        <f t="shared" si="210"/>
        <v>73039</v>
      </c>
      <c r="L633" s="118">
        <f t="shared" si="210"/>
        <v>73039</v>
      </c>
      <c r="M633" s="145">
        <f>SUM(L633/K633*100)</f>
        <v>100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</row>
    <row r="634" spans="1:177" s="16" customFormat="1" ht="18.75">
      <c r="A634" s="68">
        <f t="shared" si="176"/>
        <v>107</v>
      </c>
      <c r="B634" s="39"/>
      <c r="C634" s="100" t="s">
        <v>35</v>
      </c>
      <c r="D634" s="73"/>
      <c r="E634" s="246">
        <f>SUM(E636)</f>
        <v>53902</v>
      </c>
      <c r="F634" s="246">
        <f aca="true" t="shared" si="211" ref="F634:L634">SUM(F636)</f>
        <v>24724</v>
      </c>
      <c r="G634" s="264">
        <f>SUM(G636)</f>
        <v>60059</v>
      </c>
      <c r="H634" s="264">
        <f>SUM(H636)</f>
        <v>64929</v>
      </c>
      <c r="I634" s="246">
        <f t="shared" si="211"/>
        <v>93561</v>
      </c>
      <c r="J634" s="264">
        <f t="shared" si="211"/>
        <v>73039</v>
      </c>
      <c r="K634" s="264">
        <f t="shared" si="211"/>
        <v>73039</v>
      </c>
      <c r="L634" s="71">
        <f t="shared" si="211"/>
        <v>73039</v>
      </c>
      <c r="M634" s="77">
        <f>SUM(L634/K634*100)</f>
        <v>100</v>
      </c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  <c r="FJ634" s="24"/>
      <c r="FK634" s="24"/>
      <c r="FL634" s="24"/>
      <c r="FM634" s="24"/>
      <c r="FN634" s="24"/>
      <c r="FO634" s="24"/>
      <c r="FP634" s="24"/>
      <c r="FQ634" s="24"/>
      <c r="FR634" s="24"/>
      <c r="FS634" s="24"/>
      <c r="FT634" s="24"/>
      <c r="FU634" s="24"/>
    </row>
    <row r="635" spans="1:177" s="16" customFormat="1" ht="18.75">
      <c r="A635" s="68">
        <f t="shared" si="176"/>
        <v>108</v>
      </c>
      <c r="B635" s="39"/>
      <c r="C635" s="100" t="s">
        <v>78</v>
      </c>
      <c r="D635" s="73"/>
      <c r="E635" s="72"/>
      <c r="F635" s="72"/>
      <c r="G635" s="71"/>
      <c r="H635" s="71"/>
      <c r="I635" s="72"/>
      <c r="J635" s="71"/>
      <c r="K635" s="71"/>
      <c r="L635" s="71"/>
      <c r="M635" s="266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  <c r="FJ635" s="24"/>
      <c r="FK635" s="24"/>
      <c r="FL635" s="24"/>
      <c r="FM635" s="24"/>
      <c r="FN635" s="24"/>
      <c r="FO635" s="24"/>
      <c r="FP635" s="24"/>
      <c r="FQ635" s="24"/>
      <c r="FR635" s="24"/>
      <c r="FS635" s="24"/>
      <c r="FT635" s="24"/>
      <c r="FU635" s="24"/>
    </row>
    <row r="636" spans="1:177" ht="18.75">
      <c r="A636" s="68">
        <f t="shared" si="176"/>
        <v>109</v>
      </c>
      <c r="B636" s="39"/>
      <c r="C636" s="110" t="s">
        <v>323</v>
      </c>
      <c r="D636" s="126" t="s">
        <v>324</v>
      </c>
      <c r="E636" s="36">
        <f>SUM(E637:E643)</f>
        <v>53902</v>
      </c>
      <c r="F636" s="36">
        <f aca="true" t="shared" si="212" ref="F636:L636">SUM(F637:F643)</f>
        <v>24724</v>
      </c>
      <c r="G636" s="289">
        <f>SUM(G637:G643)</f>
        <v>60059</v>
      </c>
      <c r="H636" s="289">
        <f>SUM(H637:H643)</f>
        <v>64929</v>
      </c>
      <c r="I636" s="36">
        <f t="shared" si="212"/>
        <v>93561</v>
      </c>
      <c r="J636" s="289">
        <f t="shared" si="212"/>
        <v>73039</v>
      </c>
      <c r="K636" s="289">
        <f t="shared" si="212"/>
        <v>73039</v>
      </c>
      <c r="L636" s="289">
        <f t="shared" si="212"/>
        <v>73039</v>
      </c>
      <c r="M636" s="260">
        <f>SUM(L636/K636)*100</f>
        <v>100</v>
      </c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  <c r="FJ636" s="24"/>
      <c r="FK636" s="24"/>
      <c r="FL636" s="24"/>
      <c r="FM636" s="24"/>
      <c r="FN636" s="24"/>
      <c r="FO636" s="24"/>
      <c r="FP636" s="24"/>
      <c r="FQ636" s="24"/>
      <c r="FR636" s="24"/>
      <c r="FS636" s="24"/>
      <c r="FT636" s="24"/>
      <c r="FU636" s="24"/>
    </row>
    <row r="637" spans="1:177" ht="18.75">
      <c r="A637" s="68">
        <f t="shared" si="176"/>
        <v>110</v>
      </c>
      <c r="B637" s="39"/>
      <c r="C637" s="110" t="s">
        <v>60</v>
      </c>
      <c r="D637" s="111" t="s">
        <v>134</v>
      </c>
      <c r="E637" s="36">
        <v>17924</v>
      </c>
      <c r="F637" s="36">
        <v>17868</v>
      </c>
      <c r="G637" s="289">
        <v>9700</v>
      </c>
      <c r="H637" s="320">
        <v>14570</v>
      </c>
      <c r="I637" s="36">
        <v>17500</v>
      </c>
      <c r="J637" s="289">
        <v>15668</v>
      </c>
      <c r="K637" s="289">
        <v>15668</v>
      </c>
      <c r="L637" s="289">
        <v>15668</v>
      </c>
      <c r="M637" s="260">
        <f>SUM(L637/K637)*100</f>
        <v>100</v>
      </c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  <c r="FJ637" s="24"/>
      <c r="FK637" s="24"/>
      <c r="FL637" s="24"/>
      <c r="FM637" s="24"/>
      <c r="FN637" s="24"/>
      <c r="FO637" s="24"/>
      <c r="FP637" s="24"/>
      <c r="FQ637" s="24"/>
      <c r="FR637" s="24"/>
      <c r="FS637" s="24"/>
      <c r="FT637" s="24"/>
      <c r="FU637" s="24"/>
    </row>
    <row r="638" spans="1:177" ht="18.75">
      <c r="A638" s="68">
        <f t="shared" si="176"/>
        <v>111</v>
      </c>
      <c r="B638" s="39"/>
      <c r="C638" s="110" t="s">
        <v>61</v>
      </c>
      <c r="D638" s="111" t="s">
        <v>125</v>
      </c>
      <c r="E638" s="36">
        <v>5449</v>
      </c>
      <c r="F638" s="36">
        <v>5609</v>
      </c>
      <c r="G638" s="289">
        <v>3400</v>
      </c>
      <c r="H638" s="289">
        <v>3400</v>
      </c>
      <c r="I638" s="36">
        <v>6125</v>
      </c>
      <c r="J638" s="289">
        <v>5135</v>
      </c>
      <c r="K638" s="289">
        <v>5135</v>
      </c>
      <c r="L638" s="289">
        <v>5135</v>
      </c>
      <c r="M638" s="260">
        <f>SUM(L638/K638)*100</f>
        <v>100</v>
      </c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  <c r="FJ638" s="24"/>
      <c r="FK638" s="24"/>
      <c r="FL638" s="24"/>
      <c r="FM638" s="24"/>
      <c r="FN638" s="24"/>
      <c r="FO638" s="24"/>
      <c r="FP638" s="24"/>
      <c r="FQ638" s="24"/>
      <c r="FR638" s="24"/>
      <c r="FS638" s="24"/>
      <c r="FT638" s="24"/>
      <c r="FU638" s="24"/>
    </row>
    <row r="639" spans="1:177" ht="18.75">
      <c r="A639" s="68">
        <f t="shared" si="176"/>
        <v>112</v>
      </c>
      <c r="B639" s="39"/>
      <c r="C639" s="110" t="s">
        <v>55</v>
      </c>
      <c r="D639" s="111" t="s">
        <v>76</v>
      </c>
      <c r="E639" s="36">
        <v>1195</v>
      </c>
      <c r="F639" s="36">
        <v>1247</v>
      </c>
      <c r="G639" s="289">
        <v>1420</v>
      </c>
      <c r="H639" s="289">
        <v>720</v>
      </c>
      <c r="I639" s="36">
        <v>1420</v>
      </c>
      <c r="J639" s="289">
        <v>1420</v>
      </c>
      <c r="K639" s="289">
        <v>1420</v>
      </c>
      <c r="L639" s="289">
        <v>1420</v>
      </c>
      <c r="M639" s="260">
        <f>SUM(L639/K639)*100</f>
        <v>100</v>
      </c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  <c r="FJ639" s="24"/>
      <c r="FK639" s="24"/>
      <c r="FL639" s="24"/>
      <c r="FM639" s="24"/>
      <c r="FN639" s="24"/>
      <c r="FO639" s="24"/>
      <c r="FP639" s="24"/>
      <c r="FQ639" s="24"/>
      <c r="FR639" s="24"/>
      <c r="FS639" s="24"/>
      <c r="FT639" s="24"/>
      <c r="FU639" s="24"/>
    </row>
    <row r="640" spans="1:177" ht="18.75">
      <c r="A640" s="68">
        <f t="shared" si="176"/>
        <v>113</v>
      </c>
      <c r="B640" s="39"/>
      <c r="C640" s="110" t="s">
        <v>170</v>
      </c>
      <c r="D640" s="111" t="s">
        <v>511</v>
      </c>
      <c r="E640" s="36"/>
      <c r="F640" s="36"/>
      <c r="G640" s="289"/>
      <c r="H640" s="289">
        <v>700</v>
      </c>
      <c r="I640" s="36"/>
      <c r="J640" s="289">
        <v>816</v>
      </c>
      <c r="K640" s="289">
        <v>816</v>
      </c>
      <c r="L640" s="289">
        <v>816</v>
      </c>
      <c r="M640" s="260">
        <f>SUM(L640/K640)*100</f>
        <v>100</v>
      </c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  <c r="FJ640" s="24"/>
      <c r="FK640" s="24"/>
      <c r="FL640" s="24"/>
      <c r="FM640" s="24"/>
      <c r="FN640" s="24"/>
      <c r="FO640" s="24"/>
      <c r="FP640" s="24"/>
      <c r="FQ640" s="24"/>
      <c r="FR640" s="24"/>
      <c r="FS640" s="24"/>
      <c r="FT640" s="24"/>
      <c r="FU640" s="24"/>
    </row>
    <row r="641" spans="1:177" ht="18.75">
      <c r="A641" s="68">
        <f t="shared" si="176"/>
        <v>114</v>
      </c>
      <c r="B641" s="39"/>
      <c r="C641" s="110"/>
      <c r="D641" s="111"/>
      <c r="E641" s="36"/>
      <c r="F641" s="36"/>
      <c r="G641" s="289"/>
      <c r="H641" s="289"/>
      <c r="I641" s="36"/>
      <c r="J641" s="289"/>
      <c r="K641" s="289"/>
      <c r="L641" s="289"/>
      <c r="M641" s="260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  <c r="FJ641" s="24"/>
      <c r="FK641" s="24"/>
      <c r="FL641" s="24"/>
      <c r="FM641" s="24"/>
      <c r="FN641" s="24"/>
      <c r="FO641" s="24"/>
      <c r="FP641" s="24"/>
      <c r="FQ641" s="24"/>
      <c r="FR641" s="24"/>
      <c r="FS641" s="24"/>
      <c r="FT641" s="24"/>
      <c r="FU641" s="24"/>
    </row>
    <row r="642" spans="1:177" ht="18.75">
      <c r="A642" s="68">
        <f t="shared" si="176"/>
        <v>115</v>
      </c>
      <c r="B642" s="39"/>
      <c r="C642" s="110"/>
      <c r="D642" s="111"/>
      <c r="E642" s="36"/>
      <c r="F642" s="36"/>
      <c r="G642" s="289"/>
      <c r="H642" s="289"/>
      <c r="I642" s="36"/>
      <c r="J642" s="289"/>
      <c r="K642" s="289"/>
      <c r="L642" s="289"/>
      <c r="M642" s="260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  <c r="FJ642" s="24"/>
      <c r="FK642" s="24"/>
      <c r="FL642" s="24"/>
      <c r="FM642" s="24"/>
      <c r="FN642" s="24"/>
      <c r="FO642" s="24"/>
      <c r="FP642" s="24"/>
      <c r="FQ642" s="24"/>
      <c r="FR642" s="24"/>
      <c r="FS642" s="24"/>
      <c r="FT642" s="24"/>
      <c r="FU642" s="24"/>
    </row>
    <row r="643" spans="1:177" ht="19.5" thickBot="1">
      <c r="A643" s="68">
        <f>SUM(A642+1)</f>
        <v>116</v>
      </c>
      <c r="B643" s="157"/>
      <c r="C643" s="290" t="s">
        <v>151</v>
      </c>
      <c r="D643" s="193" t="s">
        <v>396</v>
      </c>
      <c r="E643" s="291">
        <v>29334</v>
      </c>
      <c r="F643" s="291">
        <v>0</v>
      </c>
      <c r="G643" s="353">
        <v>45539</v>
      </c>
      <c r="H643" s="353">
        <v>45539</v>
      </c>
      <c r="I643" s="291">
        <v>68516</v>
      </c>
      <c r="J643" s="353">
        <v>50000</v>
      </c>
      <c r="K643" s="353">
        <v>50000</v>
      </c>
      <c r="L643" s="353">
        <v>50000</v>
      </c>
      <c r="M643" s="292">
        <f>SUM(L643/K643)*100</f>
        <v>100</v>
      </c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  <c r="FJ643" s="24"/>
      <c r="FK643" s="24"/>
      <c r="FL643" s="24"/>
      <c r="FM643" s="24"/>
      <c r="FN643" s="24"/>
      <c r="FO643" s="24"/>
      <c r="FP643" s="24"/>
      <c r="FQ643" s="24"/>
      <c r="FR643" s="24"/>
      <c r="FS643" s="24"/>
      <c r="FT643" s="24"/>
      <c r="FU643" s="24"/>
    </row>
    <row r="644" spans="1:177" ht="19.5" thickBot="1">
      <c r="A644" s="167"/>
      <c r="B644" s="162"/>
      <c r="C644" s="163"/>
      <c r="D644" s="227" t="s">
        <v>210</v>
      </c>
      <c r="E644" s="162"/>
      <c r="F644" s="164"/>
      <c r="G644" s="164"/>
      <c r="H644" s="162"/>
      <c r="I644" s="162"/>
      <c r="J644" s="162"/>
      <c r="K644" s="162"/>
      <c r="L644" s="162"/>
      <c r="M644" s="7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  <c r="FJ644" s="24"/>
      <c r="FK644" s="24"/>
      <c r="FL644" s="24"/>
      <c r="FM644" s="24"/>
      <c r="FN644" s="24"/>
      <c r="FO644" s="24"/>
      <c r="FP644" s="24"/>
      <c r="FQ644" s="24"/>
      <c r="FR644" s="24"/>
      <c r="FS644" s="24"/>
      <c r="FT644" s="24"/>
      <c r="FU644" s="24"/>
    </row>
    <row r="645" spans="1:177" s="78" customFormat="1" ht="19.5" thickBot="1">
      <c r="A645" s="50"/>
      <c r="B645" s="115" t="s">
        <v>28</v>
      </c>
      <c r="C645" s="51" t="s">
        <v>16</v>
      </c>
      <c r="D645" s="119"/>
      <c r="E645" s="300" t="s">
        <v>399</v>
      </c>
      <c r="F645" s="384" t="s">
        <v>402</v>
      </c>
      <c r="G645" s="384" t="s">
        <v>491</v>
      </c>
      <c r="H645" s="384" t="s">
        <v>491</v>
      </c>
      <c r="I645" s="335"/>
      <c r="J645" s="386" t="s">
        <v>492</v>
      </c>
      <c r="K645" s="384" t="s">
        <v>493</v>
      </c>
      <c r="L645" s="384" t="s">
        <v>503</v>
      </c>
      <c r="M645" s="385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</row>
    <row r="646" spans="1:177" ht="18" customHeight="1">
      <c r="A646" s="52"/>
      <c r="B646" s="53" t="s">
        <v>29</v>
      </c>
      <c r="C646" s="54" t="s">
        <v>15</v>
      </c>
      <c r="D646" s="224" t="s">
        <v>17</v>
      </c>
      <c r="E646" s="55" t="s">
        <v>20</v>
      </c>
      <c r="F646" s="416" t="s">
        <v>478</v>
      </c>
      <c r="G646" s="416" t="s">
        <v>22</v>
      </c>
      <c r="H646" s="416" t="s">
        <v>490</v>
      </c>
      <c r="I646" s="422" t="s">
        <v>387</v>
      </c>
      <c r="J646" s="429" t="s">
        <v>22</v>
      </c>
      <c r="K646" s="416" t="s">
        <v>494</v>
      </c>
      <c r="L646" s="416" t="s">
        <v>22</v>
      </c>
      <c r="M646" s="420" t="s">
        <v>368</v>
      </c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  <c r="FJ646" s="24"/>
      <c r="FK646" s="24"/>
      <c r="FL646" s="24"/>
      <c r="FM646" s="24"/>
      <c r="FN646" s="24"/>
      <c r="FO646" s="24"/>
      <c r="FP646" s="24"/>
      <c r="FQ646" s="24"/>
      <c r="FR646" s="24"/>
      <c r="FS646" s="24"/>
      <c r="FT646" s="24"/>
      <c r="FU646" s="24"/>
    </row>
    <row r="647" spans="1:177" ht="18" customHeight="1" thickBot="1">
      <c r="A647" s="52"/>
      <c r="B647" s="53"/>
      <c r="C647" s="53" t="s">
        <v>14</v>
      </c>
      <c r="D647" s="120"/>
      <c r="E647" s="55" t="s">
        <v>19</v>
      </c>
      <c r="F647" s="417"/>
      <c r="G647" s="417"/>
      <c r="H647" s="417"/>
      <c r="I647" s="423"/>
      <c r="J647" s="430"/>
      <c r="K647" s="417"/>
      <c r="L647" s="417"/>
      <c r="M647" s="421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  <c r="FJ647" s="24"/>
      <c r="FK647" s="24"/>
      <c r="FL647" s="24"/>
      <c r="FM647" s="24"/>
      <c r="FN647" s="24"/>
      <c r="FO647" s="24"/>
      <c r="FP647" s="24"/>
      <c r="FQ647" s="24"/>
      <c r="FR647" s="24"/>
      <c r="FS647" s="24"/>
      <c r="FT647" s="24"/>
      <c r="FU647" s="24"/>
    </row>
    <row r="648" spans="1:177" ht="18.75">
      <c r="A648" s="40">
        <v>1</v>
      </c>
      <c r="B648" s="424" t="s">
        <v>211</v>
      </c>
      <c r="C648" s="425"/>
      <c r="D648" s="426"/>
      <c r="E648" s="308">
        <f aca="true" t="shared" si="213" ref="E648:L648">SUM(E649:E651)</f>
        <v>392111</v>
      </c>
      <c r="F648" s="69">
        <f t="shared" si="213"/>
        <v>942054</v>
      </c>
      <c r="G648" s="69">
        <f t="shared" si="213"/>
        <v>577000</v>
      </c>
      <c r="H648" s="69">
        <f t="shared" si="213"/>
        <v>425070</v>
      </c>
      <c r="I648" s="69">
        <f t="shared" si="213"/>
        <v>506780</v>
      </c>
      <c r="J648" s="69">
        <f t="shared" si="213"/>
        <v>935254</v>
      </c>
      <c r="K648" s="69">
        <f t="shared" si="213"/>
        <v>733000</v>
      </c>
      <c r="L648" s="69">
        <f t="shared" si="213"/>
        <v>233000</v>
      </c>
      <c r="M648" s="69">
        <f>SUM(L648/K648*100)</f>
        <v>31.78717598908595</v>
      </c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  <c r="FJ648" s="24"/>
      <c r="FK648" s="24"/>
      <c r="FL648" s="24"/>
      <c r="FM648" s="24"/>
      <c r="FN648" s="24"/>
      <c r="FO648" s="24"/>
      <c r="FP648" s="24"/>
      <c r="FQ648" s="24"/>
      <c r="FR648" s="24"/>
      <c r="FS648" s="24"/>
      <c r="FT648" s="24"/>
      <c r="FU648" s="24"/>
    </row>
    <row r="649" spans="1:177" ht="18.75">
      <c r="A649" s="21">
        <f aca="true" t="shared" si="214" ref="A649:A690">SUM(A648+1)</f>
        <v>2</v>
      </c>
      <c r="B649" s="49" t="s">
        <v>23</v>
      </c>
      <c r="C649" s="96" t="s">
        <v>24</v>
      </c>
      <c r="D649" s="74"/>
      <c r="E649" s="324">
        <f aca="true" t="shared" si="215" ref="E649:L649">SUM(E653+E660+E665)</f>
        <v>142457</v>
      </c>
      <c r="F649" s="239">
        <f t="shared" si="215"/>
        <v>204935</v>
      </c>
      <c r="G649" s="239">
        <f t="shared" si="215"/>
        <v>228000</v>
      </c>
      <c r="H649" s="239">
        <f t="shared" si="215"/>
        <v>353070</v>
      </c>
      <c r="I649" s="239">
        <f t="shared" si="215"/>
        <v>138780</v>
      </c>
      <c r="J649" s="239">
        <f t="shared" si="215"/>
        <v>198000</v>
      </c>
      <c r="K649" s="239">
        <f t="shared" si="215"/>
        <v>233000</v>
      </c>
      <c r="L649" s="239">
        <f t="shared" si="215"/>
        <v>233000</v>
      </c>
      <c r="M649" s="77">
        <f>SUM(L649/K649*100)</f>
        <v>100</v>
      </c>
      <c r="N649" s="3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  <c r="FJ649" s="24"/>
      <c r="FK649" s="24"/>
      <c r="FL649" s="24"/>
      <c r="FM649" s="24"/>
      <c r="FN649" s="24"/>
      <c r="FO649" s="24"/>
      <c r="FP649" s="24"/>
      <c r="FQ649" s="24"/>
      <c r="FR649" s="24"/>
      <c r="FS649" s="24"/>
      <c r="FT649" s="24"/>
      <c r="FU649" s="24"/>
    </row>
    <row r="650" spans="1:177" s="1" customFormat="1" ht="18.75">
      <c r="A650" s="21">
        <f t="shared" si="214"/>
        <v>3</v>
      </c>
      <c r="B650" s="13"/>
      <c r="C650" s="97" t="s">
        <v>25</v>
      </c>
      <c r="D650" s="76"/>
      <c r="E650" s="325">
        <f aca="true" t="shared" si="216" ref="E650:L650">SUM(E666)</f>
        <v>249654</v>
      </c>
      <c r="F650" s="240">
        <f t="shared" si="216"/>
        <v>737119</v>
      </c>
      <c r="G650" s="240">
        <f t="shared" si="216"/>
        <v>349000</v>
      </c>
      <c r="H650" s="240">
        <f t="shared" si="216"/>
        <v>72000</v>
      </c>
      <c r="I650" s="240">
        <f t="shared" si="216"/>
        <v>368000</v>
      </c>
      <c r="J650" s="240">
        <f t="shared" si="216"/>
        <v>737254</v>
      </c>
      <c r="K650" s="240">
        <f t="shared" si="216"/>
        <v>500000</v>
      </c>
      <c r="L650" s="240">
        <f t="shared" si="216"/>
        <v>0</v>
      </c>
      <c r="M650" s="77">
        <f>SUM(L650/K650*100)</f>
        <v>0</v>
      </c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</row>
    <row r="651" spans="1:177" ht="19.5" thickBot="1">
      <c r="A651" s="21">
        <f t="shared" si="214"/>
        <v>4</v>
      </c>
      <c r="B651" s="13"/>
      <c r="C651" s="97" t="s">
        <v>26</v>
      </c>
      <c r="D651" s="76"/>
      <c r="E651" s="310"/>
      <c r="F651" s="77"/>
      <c r="G651" s="77"/>
      <c r="H651" s="77"/>
      <c r="I651" s="77"/>
      <c r="J651" s="77"/>
      <c r="K651" s="77"/>
      <c r="L651" s="77"/>
      <c r="M651" s="77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</row>
    <row r="652" spans="1:177" ht="19.5" thickTop="1">
      <c r="A652" s="68">
        <f t="shared" si="214"/>
        <v>5</v>
      </c>
      <c r="B652" s="62">
        <v>1</v>
      </c>
      <c r="C652" s="98" t="s">
        <v>212</v>
      </c>
      <c r="D652" s="99"/>
      <c r="E652" s="64">
        <f aca="true" t="shared" si="217" ref="E652:L653">SUM(E653)</f>
        <v>4339</v>
      </c>
      <c r="F652" s="64">
        <f t="shared" si="217"/>
        <v>18594</v>
      </c>
      <c r="G652" s="62">
        <f t="shared" si="217"/>
        <v>5000</v>
      </c>
      <c r="H652" s="62">
        <f t="shared" si="217"/>
        <v>9000</v>
      </c>
      <c r="I652" s="64">
        <f t="shared" si="217"/>
        <v>2780</v>
      </c>
      <c r="J652" s="62">
        <f t="shared" si="217"/>
        <v>5000</v>
      </c>
      <c r="K652" s="62">
        <f t="shared" si="217"/>
        <v>5000</v>
      </c>
      <c r="L652" s="64">
        <f t="shared" si="217"/>
        <v>5000</v>
      </c>
      <c r="M652" s="234">
        <f>SUM(L652/K652*100)</f>
        <v>100</v>
      </c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  <c r="FJ652" s="24"/>
      <c r="FK652" s="24"/>
      <c r="FL652" s="24"/>
      <c r="FM652" s="24"/>
      <c r="FN652" s="24"/>
      <c r="FO652" s="24"/>
      <c r="FP652" s="24"/>
      <c r="FQ652" s="24"/>
      <c r="FR652" s="24"/>
      <c r="FS652" s="24"/>
      <c r="FT652" s="24"/>
      <c r="FU652" s="24"/>
    </row>
    <row r="653" spans="1:177" s="1" customFormat="1" ht="18.75">
      <c r="A653" s="68">
        <f t="shared" si="214"/>
        <v>6</v>
      </c>
      <c r="B653" s="39"/>
      <c r="C653" s="100" t="s">
        <v>35</v>
      </c>
      <c r="D653" s="73"/>
      <c r="E653" s="72">
        <f t="shared" si="217"/>
        <v>4339</v>
      </c>
      <c r="F653" s="72">
        <f t="shared" si="217"/>
        <v>18594</v>
      </c>
      <c r="G653" s="72">
        <f t="shared" si="217"/>
        <v>5000</v>
      </c>
      <c r="H653" s="72">
        <f t="shared" si="217"/>
        <v>9000</v>
      </c>
      <c r="I653" s="72">
        <f t="shared" si="217"/>
        <v>2780</v>
      </c>
      <c r="J653" s="72">
        <f t="shared" si="217"/>
        <v>5000</v>
      </c>
      <c r="K653" s="72">
        <f t="shared" si="217"/>
        <v>5000</v>
      </c>
      <c r="L653" s="72">
        <f t="shared" si="217"/>
        <v>5000</v>
      </c>
      <c r="M653" s="77">
        <f>SUM(L653/K653*100)</f>
        <v>100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</row>
    <row r="654" spans="1:177" s="16" customFormat="1" ht="18.75">
      <c r="A654" s="68">
        <f t="shared" si="214"/>
        <v>7</v>
      </c>
      <c r="B654" s="39"/>
      <c r="C654" s="110" t="s">
        <v>213</v>
      </c>
      <c r="D654" s="111" t="s">
        <v>214</v>
      </c>
      <c r="E654" s="36">
        <f>SUM(E655:E657)</f>
        <v>4339</v>
      </c>
      <c r="F654" s="36">
        <f>SUM(F655:F658)</f>
        <v>18594</v>
      </c>
      <c r="G654" s="36">
        <f>SUM(G655:G657)</f>
        <v>5000</v>
      </c>
      <c r="H654" s="36">
        <f>SUM(H655:H657)</f>
        <v>9000</v>
      </c>
      <c r="I654" s="36">
        <f>SUM(I655:I657)</f>
        <v>2780</v>
      </c>
      <c r="J654" s="36">
        <f>SUM(J655:J657)</f>
        <v>5000</v>
      </c>
      <c r="K654" s="36">
        <f>SUM(K655:K658)</f>
        <v>5000</v>
      </c>
      <c r="L654" s="36">
        <f>SUM(L655:L657)</f>
        <v>5000</v>
      </c>
      <c r="M654" s="229">
        <f>SUM(L654/K654)*100</f>
        <v>100</v>
      </c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</row>
    <row r="655" spans="1:177" ht="18.75">
      <c r="A655" s="68">
        <f t="shared" si="214"/>
        <v>8</v>
      </c>
      <c r="B655" s="39"/>
      <c r="C655" s="110" t="s">
        <v>31</v>
      </c>
      <c r="D655" s="111" t="s">
        <v>244</v>
      </c>
      <c r="E655" s="241">
        <v>2059</v>
      </c>
      <c r="F655" s="241">
        <v>8579</v>
      </c>
      <c r="G655" s="241">
        <v>3000</v>
      </c>
      <c r="H655" s="241">
        <v>3000</v>
      </c>
      <c r="I655" s="241">
        <v>500</v>
      </c>
      <c r="J655" s="241">
        <v>3000</v>
      </c>
      <c r="K655" s="241">
        <v>3000</v>
      </c>
      <c r="L655" s="241">
        <v>3000</v>
      </c>
      <c r="M655" s="229">
        <f>SUM(L655/K655)*100</f>
        <v>100</v>
      </c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  <c r="FJ655" s="24"/>
      <c r="FK655" s="24"/>
      <c r="FL655" s="24"/>
      <c r="FM655" s="24"/>
      <c r="FN655" s="24"/>
      <c r="FO655" s="24"/>
      <c r="FP655" s="24"/>
      <c r="FQ655" s="24"/>
      <c r="FR655" s="24"/>
      <c r="FS655" s="24"/>
      <c r="FT655" s="24"/>
      <c r="FU655" s="24"/>
    </row>
    <row r="656" spans="1:177" ht="18.75">
      <c r="A656" s="68">
        <f t="shared" si="214"/>
        <v>9</v>
      </c>
      <c r="B656" s="39"/>
      <c r="C656" s="110" t="s">
        <v>55</v>
      </c>
      <c r="D656" s="111" t="s">
        <v>321</v>
      </c>
      <c r="E656" s="241">
        <v>0</v>
      </c>
      <c r="F656" s="241">
        <v>0</v>
      </c>
      <c r="G656" s="241">
        <v>2000</v>
      </c>
      <c r="H656" s="241">
        <v>2000</v>
      </c>
      <c r="I656" s="241">
        <v>0</v>
      </c>
      <c r="J656" s="241">
        <v>2000</v>
      </c>
      <c r="K656" s="241">
        <v>2000</v>
      </c>
      <c r="L656" s="241">
        <v>2000</v>
      </c>
      <c r="M656" s="229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  <c r="FJ656" s="24"/>
      <c r="FK656" s="24"/>
      <c r="FL656" s="24"/>
      <c r="FM656" s="24"/>
      <c r="FN656" s="24"/>
      <c r="FO656" s="24"/>
      <c r="FP656" s="24"/>
      <c r="FQ656" s="24"/>
      <c r="FR656" s="24"/>
      <c r="FS656" s="24"/>
      <c r="FT656" s="24"/>
      <c r="FU656" s="24"/>
    </row>
    <row r="657" spans="1:177" ht="18.75">
      <c r="A657" s="68">
        <f t="shared" si="214"/>
        <v>10</v>
      </c>
      <c r="B657" s="39"/>
      <c r="C657" s="110" t="s">
        <v>55</v>
      </c>
      <c r="D657" s="111" t="s">
        <v>424</v>
      </c>
      <c r="E657" s="36">
        <v>2280</v>
      </c>
      <c r="F657" s="36">
        <v>0</v>
      </c>
      <c r="G657" s="36"/>
      <c r="H657" s="36">
        <v>4000</v>
      </c>
      <c r="I657" s="36">
        <v>2280</v>
      </c>
      <c r="J657" s="36"/>
      <c r="K657" s="36"/>
      <c r="L657" s="36"/>
      <c r="M657" s="36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  <c r="FJ657" s="24"/>
      <c r="FK657" s="24"/>
      <c r="FL657" s="24"/>
      <c r="FM657" s="24"/>
      <c r="FN657" s="24"/>
      <c r="FO657" s="24"/>
      <c r="FP657" s="24"/>
      <c r="FQ657" s="24"/>
      <c r="FR657" s="24"/>
      <c r="FS657" s="24"/>
      <c r="FT657" s="24"/>
      <c r="FU657" s="24"/>
    </row>
    <row r="658" spans="1:177" ht="18.75">
      <c r="A658" s="68">
        <f t="shared" si="214"/>
        <v>11</v>
      </c>
      <c r="B658" s="39"/>
      <c r="C658" s="110" t="s">
        <v>55</v>
      </c>
      <c r="D658" s="111" t="s">
        <v>488</v>
      </c>
      <c r="E658" s="36"/>
      <c r="F658" s="36">
        <v>10015</v>
      </c>
      <c r="G658" s="36"/>
      <c r="H658" s="36"/>
      <c r="I658" s="36"/>
      <c r="J658" s="36"/>
      <c r="K658" s="36"/>
      <c r="L658" s="36"/>
      <c r="M658" s="36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  <c r="FJ658" s="24"/>
      <c r="FK658" s="24"/>
      <c r="FL658" s="24"/>
      <c r="FM658" s="24"/>
      <c r="FN658" s="24"/>
      <c r="FO658" s="24"/>
      <c r="FP658" s="24"/>
      <c r="FQ658" s="24"/>
      <c r="FR658" s="24"/>
      <c r="FS658" s="24"/>
      <c r="FT658" s="24"/>
      <c r="FU658" s="24"/>
    </row>
    <row r="659" spans="1:177" ht="18.75">
      <c r="A659" s="68">
        <f t="shared" si="214"/>
        <v>12</v>
      </c>
      <c r="B659" s="116">
        <v>2</v>
      </c>
      <c r="C659" s="117" t="s">
        <v>215</v>
      </c>
      <c r="D659" s="159"/>
      <c r="E659" s="118">
        <f aca="true" t="shared" si="218" ref="E659:L661">SUM(E660)</f>
        <v>30000</v>
      </c>
      <c r="F659" s="118">
        <f t="shared" si="218"/>
        <v>24000</v>
      </c>
      <c r="G659" s="116">
        <f t="shared" si="218"/>
        <v>45000</v>
      </c>
      <c r="H659" s="116">
        <f t="shared" si="218"/>
        <v>45000</v>
      </c>
      <c r="I659" s="118">
        <f t="shared" si="218"/>
        <v>30000</v>
      </c>
      <c r="J659" s="116">
        <f t="shared" si="218"/>
        <v>25000</v>
      </c>
      <c r="K659" s="116">
        <f t="shared" si="218"/>
        <v>30000</v>
      </c>
      <c r="L659" s="118">
        <f t="shared" si="218"/>
        <v>30000</v>
      </c>
      <c r="M659" s="145">
        <f>SUM(L659/K659*100)</f>
        <v>100</v>
      </c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  <c r="FJ659" s="24"/>
      <c r="FK659" s="24"/>
      <c r="FL659" s="24"/>
      <c r="FM659" s="24"/>
      <c r="FN659" s="24"/>
      <c r="FO659" s="24"/>
      <c r="FP659" s="24"/>
      <c r="FQ659" s="24"/>
      <c r="FR659" s="24"/>
      <c r="FS659" s="24"/>
      <c r="FT659" s="24"/>
      <c r="FU659" s="24"/>
    </row>
    <row r="660" spans="1:177" s="1" customFormat="1" ht="18.75">
      <c r="A660" s="68">
        <f t="shared" si="214"/>
        <v>13</v>
      </c>
      <c r="B660" s="39"/>
      <c r="C660" s="100" t="s">
        <v>35</v>
      </c>
      <c r="D660" s="73"/>
      <c r="E660" s="72">
        <f t="shared" si="218"/>
        <v>30000</v>
      </c>
      <c r="F660" s="72">
        <f t="shared" si="218"/>
        <v>24000</v>
      </c>
      <c r="G660" s="72">
        <f t="shared" si="218"/>
        <v>45000</v>
      </c>
      <c r="H660" s="72">
        <f t="shared" si="218"/>
        <v>45000</v>
      </c>
      <c r="I660" s="72">
        <f t="shared" si="218"/>
        <v>30000</v>
      </c>
      <c r="J660" s="72">
        <f t="shared" si="218"/>
        <v>25000</v>
      </c>
      <c r="K660" s="72">
        <f t="shared" si="218"/>
        <v>30000</v>
      </c>
      <c r="L660" s="72">
        <f t="shared" si="218"/>
        <v>30000</v>
      </c>
      <c r="M660" s="77">
        <f>SUM(L660/K660*100)</f>
        <v>100</v>
      </c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</row>
    <row r="661" spans="1:177" s="16" customFormat="1" ht="18.75">
      <c r="A661" s="68">
        <f t="shared" si="214"/>
        <v>14</v>
      </c>
      <c r="B661" s="39"/>
      <c r="C661" s="110" t="s">
        <v>213</v>
      </c>
      <c r="D661" s="111" t="s">
        <v>214</v>
      </c>
      <c r="E661" s="36">
        <f t="shared" si="218"/>
        <v>30000</v>
      </c>
      <c r="F661" s="36">
        <f t="shared" si="218"/>
        <v>24000</v>
      </c>
      <c r="G661" s="36">
        <f t="shared" si="218"/>
        <v>45000</v>
      </c>
      <c r="H661" s="36">
        <f t="shared" si="218"/>
        <v>45000</v>
      </c>
      <c r="I661" s="36">
        <f t="shared" si="218"/>
        <v>30000</v>
      </c>
      <c r="J661" s="36">
        <f t="shared" si="218"/>
        <v>25000</v>
      </c>
      <c r="K661" s="36">
        <f t="shared" si="218"/>
        <v>30000</v>
      </c>
      <c r="L661" s="36">
        <f t="shared" si="218"/>
        <v>30000</v>
      </c>
      <c r="M661" s="229">
        <f>SUM(L661/K661)*100</f>
        <v>100</v>
      </c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  <c r="FJ661" s="24"/>
      <c r="FK661" s="24"/>
      <c r="FL661" s="24"/>
      <c r="FM661" s="24"/>
      <c r="FN661" s="24"/>
      <c r="FO661" s="24"/>
      <c r="FP661" s="24"/>
      <c r="FQ661" s="24"/>
      <c r="FR661" s="24"/>
      <c r="FS661" s="24"/>
      <c r="FT661" s="24"/>
      <c r="FU661" s="24"/>
    </row>
    <row r="662" spans="1:177" ht="18.75">
      <c r="A662" s="68">
        <f t="shared" si="214"/>
        <v>15</v>
      </c>
      <c r="B662" s="39"/>
      <c r="C662" s="110" t="s">
        <v>49</v>
      </c>
      <c r="D662" s="111" t="s">
        <v>128</v>
      </c>
      <c r="E662" s="36">
        <v>30000</v>
      </c>
      <c r="F662" s="36">
        <v>24000</v>
      </c>
      <c r="G662" s="36">
        <v>45000</v>
      </c>
      <c r="H662" s="36">
        <v>45000</v>
      </c>
      <c r="I662" s="36">
        <v>30000</v>
      </c>
      <c r="J662" s="36">
        <v>25000</v>
      </c>
      <c r="K662" s="36">
        <v>30000</v>
      </c>
      <c r="L662" s="36">
        <v>30000</v>
      </c>
      <c r="M662" s="229">
        <f>SUM(L662/K662)*100</f>
        <v>100</v>
      </c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  <c r="FJ662" s="24"/>
      <c r="FK662" s="24"/>
      <c r="FL662" s="24"/>
      <c r="FM662" s="24"/>
      <c r="FN662" s="24"/>
      <c r="FO662" s="24"/>
      <c r="FP662" s="24"/>
      <c r="FQ662" s="24"/>
      <c r="FR662" s="24"/>
      <c r="FS662" s="24"/>
      <c r="FT662" s="24"/>
      <c r="FU662" s="24"/>
    </row>
    <row r="663" spans="1:177" ht="18.75">
      <c r="A663" s="68">
        <f t="shared" si="214"/>
        <v>16</v>
      </c>
      <c r="B663" s="39"/>
      <c r="C663" s="110"/>
      <c r="D663" s="111"/>
      <c r="E663" s="36"/>
      <c r="F663" s="36"/>
      <c r="G663" s="36"/>
      <c r="H663" s="36"/>
      <c r="I663" s="36"/>
      <c r="J663" s="36"/>
      <c r="K663" s="36"/>
      <c r="L663" s="36"/>
      <c r="M663" s="36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  <c r="FJ663" s="24"/>
      <c r="FK663" s="24"/>
      <c r="FL663" s="24"/>
      <c r="FM663" s="24"/>
      <c r="FN663" s="24"/>
      <c r="FO663" s="24"/>
      <c r="FP663" s="24"/>
      <c r="FQ663" s="24"/>
      <c r="FR663" s="24"/>
      <c r="FS663" s="24"/>
      <c r="FT663" s="24"/>
      <c r="FU663" s="24"/>
    </row>
    <row r="664" spans="1:177" ht="18.75">
      <c r="A664" s="68">
        <f t="shared" si="214"/>
        <v>17</v>
      </c>
      <c r="B664" s="116">
        <v>3</v>
      </c>
      <c r="C664" s="117" t="s">
        <v>216</v>
      </c>
      <c r="D664" s="159"/>
      <c r="E664" s="118">
        <f>SUM(E665+E666)</f>
        <v>357772</v>
      </c>
      <c r="F664" s="118">
        <f aca="true" t="shared" si="219" ref="F664:L664">SUM(F665+F666)</f>
        <v>899460</v>
      </c>
      <c r="G664" s="116">
        <f>SUM(G665+G666)</f>
        <v>527000</v>
      </c>
      <c r="H664" s="116">
        <f>SUM(H665+H666)</f>
        <v>371070</v>
      </c>
      <c r="I664" s="118">
        <f t="shared" si="219"/>
        <v>474000</v>
      </c>
      <c r="J664" s="116">
        <f t="shared" si="219"/>
        <v>905254</v>
      </c>
      <c r="K664" s="116">
        <f t="shared" si="219"/>
        <v>698000</v>
      </c>
      <c r="L664" s="118">
        <f t="shared" si="219"/>
        <v>198000</v>
      </c>
      <c r="M664" s="145">
        <f>SUM(L664/K664*100)</f>
        <v>28.36676217765043</v>
      </c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  <c r="FJ664" s="24"/>
      <c r="FK664" s="24"/>
      <c r="FL664" s="24"/>
      <c r="FM664" s="24"/>
      <c r="FN664" s="24"/>
      <c r="FO664" s="24"/>
      <c r="FP664" s="24"/>
      <c r="FQ664" s="24"/>
      <c r="FR664" s="24"/>
      <c r="FS664" s="24"/>
      <c r="FT664" s="24"/>
      <c r="FU664" s="24"/>
    </row>
    <row r="665" spans="1:177" s="1" customFormat="1" ht="18.75">
      <c r="A665" s="68">
        <f t="shared" si="214"/>
        <v>18</v>
      </c>
      <c r="B665" s="39"/>
      <c r="C665" s="100" t="s">
        <v>35</v>
      </c>
      <c r="D665" s="73"/>
      <c r="E665" s="246">
        <f>SUM(E667+E675+E684-E680-E673-E672-E682)</f>
        <v>108118</v>
      </c>
      <c r="F665" s="246">
        <f>SUM(F667+F675+F684-F680-F673-F672-F682)</f>
        <v>162341</v>
      </c>
      <c r="G665" s="246">
        <f>SUM(G667+G675+G684-G680-G673-G672-G687)</f>
        <v>178000</v>
      </c>
      <c r="H665" s="246">
        <f>SUM(H667+H675+H684-H680-H673-H672-H687)</f>
        <v>299070</v>
      </c>
      <c r="I665" s="246">
        <f>SUM(I667+I675+I684-I680-I673-I672)</f>
        <v>106000</v>
      </c>
      <c r="J665" s="246">
        <f>SUM(J667+J675+J684-J680-J673-J672-J687)</f>
        <v>168000</v>
      </c>
      <c r="K665" s="246">
        <f>SUM(K667+K675+K684-K680-K673-K672-K687)</f>
        <v>198000</v>
      </c>
      <c r="L665" s="246">
        <f>SUM(L667+L675+L684-L687-L673-L680)</f>
        <v>198000</v>
      </c>
      <c r="M665" s="77">
        <f>SUM(L665/K665*100)</f>
        <v>100</v>
      </c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</row>
    <row r="666" spans="1:177" s="16" customFormat="1" ht="18.75">
      <c r="A666" s="68">
        <f t="shared" si="214"/>
        <v>19</v>
      </c>
      <c r="B666" s="39"/>
      <c r="C666" s="100" t="s">
        <v>78</v>
      </c>
      <c r="D666" s="73"/>
      <c r="E666" s="246">
        <f>SUM(E673+E680+E682+E672)</f>
        <v>249654</v>
      </c>
      <c r="F666" s="246">
        <f>SUM(F673+F680+F682+F672)</f>
        <v>737119</v>
      </c>
      <c r="G666" s="246">
        <f>SUM(G673+G680+G682+G672+G687+G689)</f>
        <v>349000</v>
      </c>
      <c r="H666" s="246">
        <f>SUM(H673+H680+H682+H672+H687+H689)</f>
        <v>72000</v>
      </c>
      <c r="I666" s="246">
        <f>SUM(I673+I680+I682+I672)</f>
        <v>368000</v>
      </c>
      <c r="J666" s="246">
        <f>SUM(J673+J680+J682+J672+J687+J689)</f>
        <v>737254</v>
      </c>
      <c r="K666" s="246">
        <f>SUM(K673+K680+K682+K672+K687)</f>
        <v>500000</v>
      </c>
      <c r="L666" s="246">
        <f>SUM(L673+L680+L687)</f>
        <v>0</v>
      </c>
      <c r="M666" s="77">
        <f>SUM(L666/K666*100)</f>
        <v>0</v>
      </c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  <c r="FJ666" s="24"/>
      <c r="FK666" s="24"/>
      <c r="FL666" s="24"/>
      <c r="FM666" s="24"/>
      <c r="FN666" s="24"/>
      <c r="FO666" s="24"/>
      <c r="FP666" s="24"/>
      <c r="FQ666" s="24"/>
      <c r="FR666" s="24"/>
      <c r="FS666" s="24"/>
      <c r="FT666" s="24"/>
      <c r="FU666" s="24"/>
    </row>
    <row r="667" spans="1:177" s="16" customFormat="1" ht="18.75">
      <c r="A667" s="68">
        <f t="shared" si="214"/>
        <v>20</v>
      </c>
      <c r="B667" s="39"/>
      <c r="C667" s="110" t="s">
        <v>130</v>
      </c>
      <c r="D667" s="111" t="s">
        <v>217</v>
      </c>
      <c r="E667" s="36">
        <f aca="true" t="shared" si="220" ref="E667:L667">SUM(E668)</f>
        <v>242184</v>
      </c>
      <c r="F667" s="36">
        <f t="shared" si="220"/>
        <v>518136</v>
      </c>
      <c r="G667" s="36">
        <f t="shared" si="220"/>
        <v>63000</v>
      </c>
      <c r="H667" s="36">
        <f t="shared" si="220"/>
        <v>99070</v>
      </c>
      <c r="I667" s="36">
        <f t="shared" si="220"/>
        <v>313000</v>
      </c>
      <c r="J667" s="36">
        <f t="shared" si="220"/>
        <v>466254</v>
      </c>
      <c r="K667" s="36">
        <f t="shared" si="220"/>
        <v>513000</v>
      </c>
      <c r="L667" s="36">
        <f t="shared" si="220"/>
        <v>13000</v>
      </c>
      <c r="M667" s="229">
        <f>SUM(L667/K667)*100</f>
        <v>2.53411306042885</v>
      </c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  <c r="FJ667" s="24"/>
      <c r="FK667" s="24"/>
      <c r="FL667" s="24"/>
      <c r="FM667" s="24"/>
      <c r="FN667" s="24"/>
      <c r="FO667" s="24"/>
      <c r="FP667" s="24"/>
      <c r="FQ667" s="24"/>
      <c r="FR667" s="24"/>
      <c r="FS667" s="24"/>
      <c r="FT667" s="24"/>
      <c r="FU667" s="24"/>
    </row>
    <row r="668" spans="1:177" ht="18.75">
      <c r="A668" s="68">
        <f t="shared" si="214"/>
        <v>21</v>
      </c>
      <c r="B668" s="39"/>
      <c r="C668" s="110" t="s">
        <v>213</v>
      </c>
      <c r="D668" s="111" t="s">
        <v>214</v>
      </c>
      <c r="E668" s="36">
        <f aca="true" t="shared" si="221" ref="E668:L668">SUM(E669:E673)</f>
        <v>242184</v>
      </c>
      <c r="F668" s="36">
        <f t="shared" si="221"/>
        <v>518136</v>
      </c>
      <c r="G668" s="36">
        <f t="shared" si="221"/>
        <v>63000</v>
      </c>
      <c r="H668" s="36">
        <f t="shared" si="221"/>
        <v>99070</v>
      </c>
      <c r="I668" s="36">
        <f t="shared" si="221"/>
        <v>313000</v>
      </c>
      <c r="J668" s="36">
        <f t="shared" si="221"/>
        <v>466254</v>
      </c>
      <c r="K668" s="36">
        <f t="shared" si="221"/>
        <v>513000</v>
      </c>
      <c r="L668" s="36">
        <f t="shared" si="221"/>
        <v>13000</v>
      </c>
      <c r="M668" s="229">
        <f>SUM(L668/K668)*100</f>
        <v>2.53411306042885</v>
      </c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  <c r="FJ668" s="24"/>
      <c r="FK668" s="24"/>
      <c r="FL668" s="24"/>
      <c r="FM668" s="24"/>
      <c r="FN668" s="24"/>
      <c r="FO668" s="24"/>
      <c r="FP668" s="24"/>
      <c r="FQ668" s="24"/>
      <c r="FR668" s="24"/>
      <c r="FS668" s="24"/>
      <c r="FT668" s="24"/>
      <c r="FU668" s="24"/>
    </row>
    <row r="669" spans="1:177" ht="18.75">
      <c r="A669" s="68">
        <f t="shared" si="214"/>
        <v>22</v>
      </c>
      <c r="B669" s="39"/>
      <c r="C669" s="110" t="s">
        <v>49</v>
      </c>
      <c r="D669" s="111" t="s">
        <v>128</v>
      </c>
      <c r="E669" s="241">
        <v>13000</v>
      </c>
      <c r="F669" s="241">
        <v>13000</v>
      </c>
      <c r="G669" s="241">
        <v>13000</v>
      </c>
      <c r="H669" s="241">
        <v>13000</v>
      </c>
      <c r="I669" s="241">
        <v>13000</v>
      </c>
      <c r="J669" s="241">
        <v>13000</v>
      </c>
      <c r="K669" s="241">
        <v>13000</v>
      </c>
      <c r="L669" s="241">
        <v>13000</v>
      </c>
      <c r="M669" s="229">
        <f>SUM(L669/K669)*100</f>
        <v>100</v>
      </c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  <c r="FJ669" s="24"/>
      <c r="FK669" s="24"/>
      <c r="FL669" s="24"/>
      <c r="FM669" s="24"/>
      <c r="FN669" s="24"/>
      <c r="FO669" s="24"/>
      <c r="FP669" s="24"/>
      <c r="FQ669" s="24"/>
      <c r="FR669" s="24"/>
      <c r="FS669" s="24"/>
      <c r="FT669" s="24"/>
      <c r="FU669" s="24"/>
    </row>
    <row r="670" spans="1:177" ht="18.75">
      <c r="A670" s="68">
        <f t="shared" si="214"/>
        <v>23</v>
      </c>
      <c r="B670" s="39"/>
      <c r="C670" s="110" t="s">
        <v>151</v>
      </c>
      <c r="D670" s="111" t="s">
        <v>398</v>
      </c>
      <c r="E670" s="241">
        <v>0</v>
      </c>
      <c r="F670" s="241">
        <v>0</v>
      </c>
      <c r="G670" s="241">
        <v>0</v>
      </c>
      <c r="H670" s="241">
        <v>1440</v>
      </c>
      <c r="I670" s="241">
        <v>0</v>
      </c>
      <c r="J670" s="241">
        <v>0</v>
      </c>
      <c r="K670" s="241"/>
      <c r="L670" s="241">
        <v>0</v>
      </c>
      <c r="M670" s="229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  <c r="FJ670" s="24"/>
      <c r="FK670" s="24"/>
      <c r="FL670" s="24"/>
      <c r="FM670" s="24"/>
      <c r="FN670" s="24"/>
      <c r="FO670" s="24"/>
      <c r="FP670" s="24"/>
      <c r="FQ670" s="24"/>
      <c r="FR670" s="24"/>
      <c r="FS670" s="24"/>
      <c r="FT670" s="24"/>
      <c r="FU670" s="24"/>
    </row>
    <row r="671" spans="1:177" ht="18.75">
      <c r="A671" s="68">
        <f t="shared" si="214"/>
        <v>24</v>
      </c>
      <c r="B671" s="39"/>
      <c r="C671" s="110" t="s">
        <v>188</v>
      </c>
      <c r="D671" s="111" t="s">
        <v>505</v>
      </c>
      <c r="E671" s="241"/>
      <c r="F671" s="241"/>
      <c r="G671" s="241"/>
      <c r="H671" s="241">
        <v>12630</v>
      </c>
      <c r="I671" s="241"/>
      <c r="J671" s="241">
        <v>0</v>
      </c>
      <c r="K671" s="241"/>
      <c r="L671" s="241"/>
      <c r="M671" s="229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  <c r="FJ671" s="24"/>
      <c r="FK671" s="24"/>
      <c r="FL671" s="24"/>
      <c r="FM671" s="24"/>
      <c r="FN671" s="24"/>
      <c r="FO671" s="24"/>
      <c r="FP671" s="24"/>
      <c r="FQ671" s="24"/>
      <c r="FR671" s="24"/>
      <c r="FS671" s="24"/>
      <c r="FT671" s="24"/>
      <c r="FU671" s="24"/>
    </row>
    <row r="672" spans="1:177" ht="18.75">
      <c r="A672" s="68">
        <f t="shared" si="214"/>
        <v>25</v>
      </c>
      <c r="B672" s="39"/>
      <c r="C672" s="110" t="s">
        <v>187</v>
      </c>
      <c r="D672" s="111" t="s">
        <v>470</v>
      </c>
      <c r="E672" s="36">
        <v>55393</v>
      </c>
      <c r="F672" s="36">
        <v>0</v>
      </c>
      <c r="G672" s="36">
        <v>50000</v>
      </c>
      <c r="H672" s="36">
        <v>72000</v>
      </c>
      <c r="I672" s="36">
        <v>50000</v>
      </c>
      <c r="J672" s="36">
        <v>453254</v>
      </c>
      <c r="K672" s="36">
        <v>500000</v>
      </c>
      <c r="L672" s="36"/>
      <c r="M672" s="229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  <c r="FJ672" s="24"/>
      <c r="FK672" s="24"/>
      <c r="FL672" s="24"/>
      <c r="FM672" s="24"/>
      <c r="FN672" s="24"/>
      <c r="FO672" s="24"/>
      <c r="FP672" s="24"/>
      <c r="FQ672" s="24"/>
      <c r="FR672" s="24"/>
      <c r="FS672" s="24"/>
      <c r="FT672" s="24"/>
      <c r="FU672" s="24"/>
    </row>
    <row r="673" spans="1:177" ht="18.75">
      <c r="A673" s="68">
        <f t="shared" si="214"/>
        <v>26</v>
      </c>
      <c r="B673" s="39"/>
      <c r="C673" s="110" t="s">
        <v>187</v>
      </c>
      <c r="D673" s="111" t="s">
        <v>471</v>
      </c>
      <c r="E673" s="36">
        <v>173791</v>
      </c>
      <c r="F673" s="36">
        <v>505136</v>
      </c>
      <c r="G673" s="36"/>
      <c r="H673" s="36"/>
      <c r="I673" s="36">
        <v>250000</v>
      </c>
      <c r="J673" s="36"/>
      <c r="K673" s="36"/>
      <c r="L673" s="36"/>
      <c r="M673" s="229" t="e">
        <f>SUM(L673/K673)*100</f>
        <v>#DIV/0!</v>
      </c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  <c r="FJ673" s="24"/>
      <c r="FK673" s="24"/>
      <c r="FL673" s="24"/>
      <c r="FM673" s="24"/>
      <c r="FN673" s="24"/>
      <c r="FO673" s="24"/>
      <c r="FP673" s="24"/>
      <c r="FQ673" s="24"/>
      <c r="FR673" s="24"/>
      <c r="FS673" s="24"/>
      <c r="FT673" s="24"/>
      <c r="FU673" s="24"/>
    </row>
    <row r="674" spans="1:177" ht="18.75">
      <c r="A674" s="68">
        <f t="shared" si="214"/>
        <v>27</v>
      </c>
      <c r="B674" s="39"/>
      <c r="C674" s="110"/>
      <c r="D674" s="111"/>
      <c r="E674" s="36"/>
      <c r="F674" s="36"/>
      <c r="G674" s="36"/>
      <c r="H674" s="36"/>
      <c r="I674" s="36"/>
      <c r="J674" s="36"/>
      <c r="K674" s="36"/>
      <c r="L674" s="36"/>
      <c r="M674" s="36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  <c r="FJ674" s="24"/>
      <c r="FK674" s="24"/>
      <c r="FL674" s="24"/>
      <c r="FM674" s="24"/>
      <c r="FN674" s="24"/>
      <c r="FO674" s="24"/>
      <c r="FP674" s="24"/>
      <c r="FQ674" s="24"/>
      <c r="FR674" s="24"/>
      <c r="FS674" s="24"/>
      <c r="FT674" s="24"/>
      <c r="FU674" s="24"/>
    </row>
    <row r="675" spans="1:177" ht="18.75">
      <c r="A675" s="68">
        <f t="shared" si="214"/>
        <v>28</v>
      </c>
      <c r="B675" s="39"/>
      <c r="C675" s="110" t="s">
        <v>136</v>
      </c>
      <c r="D675" s="111" t="s">
        <v>218</v>
      </c>
      <c r="E675" s="241">
        <f aca="true" t="shared" si="222" ref="E675:K675">SUM(E676)</f>
        <v>110470</v>
      </c>
      <c r="F675" s="241">
        <f t="shared" si="222"/>
        <v>371983</v>
      </c>
      <c r="G675" s="241">
        <f t="shared" si="222"/>
        <v>160000</v>
      </c>
      <c r="H675" s="241">
        <f t="shared" si="222"/>
        <v>267000</v>
      </c>
      <c r="I675" s="241">
        <f t="shared" si="222"/>
        <v>140000</v>
      </c>
      <c r="J675" s="241">
        <f t="shared" si="222"/>
        <v>150000</v>
      </c>
      <c r="K675" s="241">
        <f t="shared" si="222"/>
        <v>180000</v>
      </c>
      <c r="L675" s="241">
        <f>SUM(L677:L682)</f>
        <v>180000</v>
      </c>
      <c r="M675" s="229">
        <f>SUM(L675/K675)*100</f>
        <v>100</v>
      </c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  <c r="FJ675" s="24"/>
      <c r="FK675" s="24"/>
      <c r="FL675" s="24"/>
      <c r="FM675" s="24"/>
      <c r="FN675" s="24"/>
      <c r="FO675" s="24"/>
      <c r="FP675" s="24"/>
      <c r="FQ675" s="24"/>
      <c r="FR675" s="24"/>
      <c r="FS675" s="24"/>
      <c r="FT675" s="24"/>
      <c r="FU675" s="24"/>
    </row>
    <row r="676" spans="1:177" ht="18.75">
      <c r="A676" s="68">
        <f t="shared" si="214"/>
        <v>29</v>
      </c>
      <c r="B676" s="39"/>
      <c r="C676" s="110" t="s">
        <v>213</v>
      </c>
      <c r="D676" s="111" t="s">
        <v>214</v>
      </c>
      <c r="E676" s="241">
        <f>SUM(E677:E682)</f>
        <v>110470</v>
      </c>
      <c r="F676" s="241">
        <f>SUM(F677:F682)</f>
        <v>371983</v>
      </c>
      <c r="G676" s="241">
        <f>SUM(G677:G680)</f>
        <v>160000</v>
      </c>
      <c r="H676" s="241">
        <f>SUM(H677:H680)</f>
        <v>267000</v>
      </c>
      <c r="I676" s="241">
        <f>SUM(I677:I680)</f>
        <v>140000</v>
      </c>
      <c r="J676" s="241">
        <f>SUM(J677:J680)</f>
        <v>150000</v>
      </c>
      <c r="K676" s="241">
        <f>SUM(K677:K680)</f>
        <v>180000</v>
      </c>
      <c r="L676" s="241">
        <f>SUM(L677:L679)</f>
        <v>180000</v>
      </c>
      <c r="M676" s="229">
        <f>SUM(L676/K676)*100</f>
        <v>100</v>
      </c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  <c r="FJ676" s="24"/>
      <c r="FK676" s="24"/>
      <c r="FL676" s="24"/>
      <c r="FM676" s="24"/>
      <c r="FN676" s="24"/>
      <c r="FO676" s="24"/>
      <c r="FP676" s="24"/>
      <c r="FQ676" s="24"/>
      <c r="FR676" s="24"/>
      <c r="FS676" s="24"/>
      <c r="FT676" s="24"/>
      <c r="FU676" s="24"/>
    </row>
    <row r="677" spans="1:177" ht="18.75">
      <c r="A677" s="68">
        <f t="shared" si="214"/>
        <v>30</v>
      </c>
      <c r="B677" s="39"/>
      <c r="C677" s="110" t="s">
        <v>157</v>
      </c>
      <c r="D677" s="111" t="s">
        <v>393</v>
      </c>
      <c r="E677" s="241">
        <v>90000</v>
      </c>
      <c r="F677" s="241">
        <v>100000</v>
      </c>
      <c r="G677" s="241">
        <v>150000</v>
      </c>
      <c r="H677" s="241">
        <v>257000</v>
      </c>
      <c r="I677" s="241">
        <v>90000</v>
      </c>
      <c r="J677" s="405">
        <v>150000</v>
      </c>
      <c r="K677" s="241">
        <v>180000</v>
      </c>
      <c r="L677" s="241">
        <v>180000</v>
      </c>
      <c r="M677" s="229">
        <f>SUM(L677/K677)*100</f>
        <v>100</v>
      </c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  <c r="FJ677" s="24"/>
      <c r="FK677" s="24"/>
      <c r="FL677" s="24"/>
      <c r="FM677" s="24"/>
      <c r="FN677" s="24"/>
      <c r="FO677" s="24"/>
      <c r="FP677" s="24"/>
      <c r="FQ677" s="24"/>
      <c r="FR677" s="24"/>
      <c r="FS677" s="24"/>
      <c r="FT677" s="24"/>
      <c r="FU677" s="24"/>
    </row>
    <row r="678" spans="1:177" ht="18.75">
      <c r="A678" s="68">
        <f t="shared" si="214"/>
        <v>31</v>
      </c>
      <c r="B678" s="39"/>
      <c r="C678" s="110" t="s">
        <v>170</v>
      </c>
      <c r="D678" s="111" t="s">
        <v>472</v>
      </c>
      <c r="E678" s="241"/>
      <c r="F678" s="241"/>
      <c r="G678" s="241">
        <v>10000</v>
      </c>
      <c r="H678" s="241">
        <v>10000</v>
      </c>
      <c r="I678" s="241"/>
      <c r="J678" s="241"/>
      <c r="K678" s="241"/>
      <c r="L678" s="241"/>
      <c r="M678" s="229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  <c r="FJ678" s="24"/>
      <c r="FK678" s="24"/>
      <c r="FL678" s="24"/>
      <c r="FM678" s="24"/>
      <c r="FN678" s="24"/>
      <c r="FO678" s="24"/>
      <c r="FP678" s="24"/>
      <c r="FQ678" s="24"/>
      <c r="FR678" s="24"/>
      <c r="FS678" s="24"/>
      <c r="FT678" s="24"/>
      <c r="FU678" s="24"/>
    </row>
    <row r="679" spans="1:177" ht="18.75">
      <c r="A679" s="68">
        <f t="shared" si="214"/>
        <v>32</v>
      </c>
      <c r="B679" s="39"/>
      <c r="C679" s="110" t="s">
        <v>49</v>
      </c>
      <c r="D679" s="111" t="s">
        <v>473</v>
      </c>
      <c r="E679" s="241"/>
      <c r="F679" s="241">
        <v>40000</v>
      </c>
      <c r="G679" s="241"/>
      <c r="H679" s="241"/>
      <c r="I679" s="241"/>
      <c r="J679" s="241"/>
      <c r="K679" s="241"/>
      <c r="L679" s="241"/>
      <c r="M679" s="229" t="e">
        <f>SUM(L679/K679)*100</f>
        <v>#DIV/0!</v>
      </c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  <c r="FJ679" s="24"/>
      <c r="FK679" s="24"/>
      <c r="FL679" s="24"/>
      <c r="FM679" s="24"/>
      <c r="FN679" s="24"/>
      <c r="FO679" s="24"/>
      <c r="FP679" s="24"/>
      <c r="FQ679" s="24"/>
      <c r="FR679" s="24"/>
      <c r="FS679" s="24"/>
      <c r="FT679" s="24"/>
      <c r="FU679" s="24"/>
    </row>
    <row r="680" spans="1:177" ht="18.75">
      <c r="A680" s="68">
        <f t="shared" si="214"/>
        <v>33</v>
      </c>
      <c r="B680" s="39"/>
      <c r="C680" s="110" t="s">
        <v>187</v>
      </c>
      <c r="D680" s="111" t="s">
        <v>427</v>
      </c>
      <c r="E680" s="241">
        <v>1300</v>
      </c>
      <c r="F680" s="241">
        <v>231983</v>
      </c>
      <c r="G680" s="241"/>
      <c r="H680" s="241"/>
      <c r="I680" s="241">
        <v>50000</v>
      </c>
      <c r="J680" s="241"/>
      <c r="K680" s="241"/>
      <c r="L680" s="241"/>
      <c r="M680" s="229" t="e">
        <f>SUM(L680/K680)*100</f>
        <v>#DIV/0!</v>
      </c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  <c r="FJ680" s="24"/>
      <c r="FK680" s="24"/>
      <c r="FL680" s="24"/>
      <c r="FM680" s="24"/>
      <c r="FN680" s="24"/>
      <c r="FO680" s="24"/>
      <c r="FP680" s="24"/>
      <c r="FQ680" s="24"/>
      <c r="FR680" s="24"/>
      <c r="FS680" s="24"/>
      <c r="FT680" s="24"/>
      <c r="FU680" s="24"/>
    </row>
    <row r="681" spans="1:177" ht="18.75">
      <c r="A681" s="68">
        <f t="shared" si="214"/>
        <v>34</v>
      </c>
      <c r="B681" s="39"/>
      <c r="C681" s="110" t="s">
        <v>7</v>
      </c>
      <c r="D681" s="111" t="s">
        <v>8</v>
      </c>
      <c r="E681" s="241"/>
      <c r="F681" s="241"/>
      <c r="G681" s="241"/>
      <c r="H681" s="241"/>
      <c r="I681" s="241"/>
      <c r="J681" s="241"/>
      <c r="K681" s="241"/>
      <c r="L681" s="241"/>
      <c r="M681" s="36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  <c r="FJ681" s="24"/>
      <c r="FK681" s="24"/>
      <c r="FL681" s="24"/>
      <c r="FM681" s="24"/>
      <c r="FN681" s="24"/>
      <c r="FO681" s="24"/>
      <c r="FP681" s="24"/>
      <c r="FQ681" s="24"/>
      <c r="FR681" s="24"/>
      <c r="FS681" s="24"/>
      <c r="FT681" s="24"/>
      <c r="FU681" s="24"/>
    </row>
    <row r="682" spans="1:177" ht="18.75">
      <c r="A682" s="68">
        <f t="shared" si="214"/>
        <v>35</v>
      </c>
      <c r="B682" s="39"/>
      <c r="C682" s="110" t="s">
        <v>188</v>
      </c>
      <c r="D682" s="111" t="s">
        <v>497</v>
      </c>
      <c r="E682" s="241">
        <v>19170</v>
      </c>
      <c r="F682" s="241">
        <v>0</v>
      </c>
      <c r="G682" s="241">
        <v>284000</v>
      </c>
      <c r="H682" s="241"/>
      <c r="I682" s="241">
        <v>18000</v>
      </c>
      <c r="J682" s="405">
        <v>284000</v>
      </c>
      <c r="K682" s="241">
        <v>0</v>
      </c>
      <c r="L682" s="241"/>
      <c r="M682" s="229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  <c r="FJ682" s="24"/>
      <c r="FK682" s="24"/>
      <c r="FL682" s="24"/>
      <c r="FM682" s="24"/>
      <c r="FN682" s="24"/>
      <c r="FO682" s="24"/>
      <c r="FP682" s="24"/>
      <c r="FQ682" s="24"/>
      <c r="FR682" s="24"/>
      <c r="FS682" s="24"/>
      <c r="FT682" s="24"/>
      <c r="FU682" s="24"/>
    </row>
    <row r="683" spans="1:177" ht="18.75">
      <c r="A683" s="68">
        <f t="shared" si="214"/>
        <v>36</v>
      </c>
      <c r="B683" s="39"/>
      <c r="C683" s="110"/>
      <c r="D683" s="111"/>
      <c r="E683" s="241"/>
      <c r="F683" s="241"/>
      <c r="G683" s="241"/>
      <c r="H683" s="241"/>
      <c r="I683" s="241"/>
      <c r="J683" s="241"/>
      <c r="K683" s="241"/>
      <c r="L683" s="241"/>
      <c r="M683" s="36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  <c r="FJ683" s="24"/>
      <c r="FK683" s="24"/>
      <c r="FL683" s="24"/>
      <c r="FM683" s="24"/>
      <c r="FN683" s="24"/>
      <c r="FO683" s="24"/>
      <c r="FP683" s="24"/>
      <c r="FQ683" s="24"/>
      <c r="FR683" s="24"/>
      <c r="FS683" s="24"/>
      <c r="FT683" s="24"/>
      <c r="FU683" s="24"/>
    </row>
    <row r="684" spans="1:177" ht="18.75">
      <c r="A684" s="68">
        <f t="shared" si="214"/>
        <v>37</v>
      </c>
      <c r="B684" s="39"/>
      <c r="C684" s="110" t="s">
        <v>158</v>
      </c>
      <c r="D684" s="111" t="s">
        <v>374</v>
      </c>
      <c r="E684" s="241">
        <f aca="true" t="shared" si="223" ref="E684:L684">SUM(E685)</f>
        <v>5118</v>
      </c>
      <c r="F684" s="241">
        <f t="shared" si="223"/>
        <v>9341</v>
      </c>
      <c r="G684" s="241">
        <f t="shared" si="223"/>
        <v>5000</v>
      </c>
      <c r="H684" s="241">
        <f t="shared" si="223"/>
        <v>5000</v>
      </c>
      <c r="I684" s="241">
        <f t="shared" si="223"/>
        <v>3000</v>
      </c>
      <c r="J684" s="241">
        <f t="shared" si="223"/>
        <v>5000</v>
      </c>
      <c r="K684" s="241">
        <f t="shared" si="223"/>
        <v>5000</v>
      </c>
      <c r="L684" s="241">
        <f t="shared" si="223"/>
        <v>5000</v>
      </c>
      <c r="M684" s="229">
        <f>SUM(L684/K684)*100</f>
        <v>100</v>
      </c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  <c r="FJ684" s="24"/>
      <c r="FK684" s="24"/>
      <c r="FL684" s="24"/>
      <c r="FM684" s="24"/>
      <c r="FN684" s="24"/>
      <c r="FO684" s="24"/>
      <c r="FP684" s="24"/>
      <c r="FQ684" s="24"/>
      <c r="FR684" s="24"/>
      <c r="FS684" s="24"/>
      <c r="FT684" s="24"/>
      <c r="FU684" s="24"/>
    </row>
    <row r="685" spans="1:177" ht="18.75">
      <c r="A685" s="68">
        <f t="shared" si="214"/>
        <v>38</v>
      </c>
      <c r="B685" s="39"/>
      <c r="C685" s="110" t="s">
        <v>213</v>
      </c>
      <c r="D685" s="111" t="s">
        <v>214</v>
      </c>
      <c r="E685" s="241">
        <f>SUM(E686+E687)</f>
        <v>5118</v>
      </c>
      <c r="F685" s="241">
        <f aca="true" t="shared" si="224" ref="F685:L685">SUM(F686+F687)</f>
        <v>9341</v>
      </c>
      <c r="G685" s="241">
        <f>SUM(G686+G687)</f>
        <v>5000</v>
      </c>
      <c r="H685" s="241">
        <f>SUM(H686+H687)</f>
        <v>5000</v>
      </c>
      <c r="I685" s="241">
        <f t="shared" si="224"/>
        <v>3000</v>
      </c>
      <c r="J685" s="241">
        <f t="shared" si="224"/>
        <v>5000</v>
      </c>
      <c r="K685" s="241">
        <f t="shared" si="224"/>
        <v>5000</v>
      </c>
      <c r="L685" s="241">
        <f t="shared" si="224"/>
        <v>5000</v>
      </c>
      <c r="M685" s="229">
        <f>SUM(L685/K685)*100</f>
        <v>100</v>
      </c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  <c r="FJ685" s="24"/>
      <c r="FK685" s="24"/>
      <c r="FL685" s="24"/>
      <c r="FM685" s="24"/>
      <c r="FN685" s="24"/>
      <c r="FO685" s="24"/>
      <c r="FP685" s="24"/>
      <c r="FQ685" s="24"/>
      <c r="FR685" s="24"/>
      <c r="FS685" s="24"/>
      <c r="FT685" s="24"/>
      <c r="FU685" s="24"/>
    </row>
    <row r="686" spans="1:177" ht="18.75">
      <c r="A686" s="68">
        <f t="shared" si="214"/>
        <v>39</v>
      </c>
      <c r="B686" s="39"/>
      <c r="C686" s="110" t="s">
        <v>55</v>
      </c>
      <c r="D686" s="111" t="s">
        <v>76</v>
      </c>
      <c r="E686" s="241">
        <v>5118</v>
      </c>
      <c r="F686" s="241">
        <v>9240</v>
      </c>
      <c r="G686" s="241">
        <v>5000</v>
      </c>
      <c r="H686" s="241">
        <v>5000</v>
      </c>
      <c r="I686" s="241">
        <v>3000</v>
      </c>
      <c r="J686" s="241">
        <v>5000</v>
      </c>
      <c r="K686" s="241">
        <v>5000</v>
      </c>
      <c r="L686" s="241">
        <v>5000</v>
      </c>
      <c r="M686" s="229">
        <f>SUM(L686/K686)*100</f>
        <v>100</v>
      </c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  <c r="FJ686" s="24"/>
      <c r="FK686" s="24"/>
      <c r="FL686" s="24"/>
      <c r="FM686" s="24"/>
      <c r="FN686" s="24"/>
      <c r="FO686" s="24"/>
      <c r="FP686" s="24"/>
      <c r="FQ686" s="24"/>
      <c r="FR686" s="24"/>
      <c r="FS686" s="24"/>
      <c r="FT686" s="24"/>
      <c r="FU686" s="24"/>
    </row>
    <row r="687" spans="1:177" ht="18.75">
      <c r="A687" s="68">
        <f t="shared" si="214"/>
        <v>40</v>
      </c>
      <c r="B687" s="39"/>
      <c r="C687" s="110" t="s">
        <v>403</v>
      </c>
      <c r="D687" s="111" t="s">
        <v>457</v>
      </c>
      <c r="E687" s="241"/>
      <c r="F687" s="241">
        <v>101</v>
      </c>
      <c r="G687" s="241"/>
      <c r="H687" s="241"/>
      <c r="I687" s="241"/>
      <c r="J687" s="241"/>
      <c r="K687" s="241"/>
      <c r="L687" s="241"/>
      <c r="M687" s="229" t="e">
        <f>SUM(L687/K687)*100</f>
        <v>#DIV/0!</v>
      </c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  <c r="FJ687" s="24"/>
      <c r="FK687" s="24"/>
      <c r="FL687" s="24"/>
      <c r="FM687" s="24"/>
      <c r="FN687" s="24"/>
      <c r="FO687" s="24"/>
      <c r="FP687" s="24"/>
      <c r="FQ687" s="24"/>
      <c r="FR687" s="24"/>
      <c r="FS687" s="24"/>
      <c r="FT687" s="24"/>
      <c r="FU687" s="24"/>
    </row>
    <row r="688" spans="1:177" ht="18.75">
      <c r="A688" s="68">
        <f t="shared" si="214"/>
        <v>41</v>
      </c>
      <c r="B688" s="39"/>
      <c r="C688" s="110"/>
      <c r="D688" s="111"/>
      <c r="E688" s="241"/>
      <c r="F688" s="241"/>
      <c r="G688" s="241"/>
      <c r="H688" s="241"/>
      <c r="I688" s="241"/>
      <c r="J688" s="241"/>
      <c r="K688" s="241"/>
      <c r="L688" s="241"/>
      <c r="M688" s="229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</row>
    <row r="689" spans="1:177" ht="18.75">
      <c r="A689" s="68">
        <f t="shared" si="214"/>
        <v>42</v>
      </c>
      <c r="B689" s="39"/>
      <c r="C689" s="110" t="s">
        <v>7</v>
      </c>
      <c r="D689" s="111" t="s">
        <v>8</v>
      </c>
      <c r="E689" s="241"/>
      <c r="F689" s="241"/>
      <c r="G689" s="241">
        <f>SUM(G690)</f>
        <v>15000</v>
      </c>
      <c r="H689" s="241">
        <f>SUM(H690)</f>
        <v>0</v>
      </c>
      <c r="I689" s="241"/>
      <c r="J689" s="241">
        <f>SUM(J690)</f>
        <v>0</v>
      </c>
      <c r="K689" s="241"/>
      <c r="L689" s="241"/>
      <c r="M689" s="229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  <c r="FJ689" s="24"/>
      <c r="FK689" s="24"/>
      <c r="FL689" s="24"/>
      <c r="FM689" s="24"/>
      <c r="FN689" s="24"/>
      <c r="FO689" s="24"/>
      <c r="FP689" s="24"/>
      <c r="FQ689" s="24"/>
      <c r="FR689" s="24"/>
      <c r="FS689" s="24"/>
      <c r="FT689" s="24"/>
      <c r="FU689" s="24"/>
    </row>
    <row r="690" spans="1:177" ht="19.5" thickBot="1">
      <c r="A690" s="68">
        <f t="shared" si="214"/>
        <v>43</v>
      </c>
      <c r="B690" s="157"/>
      <c r="C690" s="158" t="s">
        <v>188</v>
      </c>
      <c r="D690" s="160" t="s">
        <v>500</v>
      </c>
      <c r="E690" s="242"/>
      <c r="F690" s="242"/>
      <c r="G690" s="242">
        <v>15000</v>
      </c>
      <c r="H690" s="242">
        <v>0</v>
      </c>
      <c r="I690" s="242"/>
      <c r="J690" s="242">
        <v>0</v>
      </c>
      <c r="K690" s="242"/>
      <c r="L690" s="242"/>
      <c r="M690" s="161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  <c r="FJ690" s="24"/>
      <c r="FK690" s="24"/>
      <c r="FL690" s="24"/>
      <c r="FM690" s="24"/>
      <c r="FN690" s="24"/>
      <c r="FO690" s="24"/>
      <c r="FP690" s="24"/>
      <c r="FQ690" s="24"/>
      <c r="FR690" s="24"/>
      <c r="FS690" s="24"/>
      <c r="FT690" s="24"/>
      <c r="FU690" s="24"/>
    </row>
    <row r="691" spans="1:177" ht="19.5" thickBot="1">
      <c r="A691" s="427" t="s">
        <v>219</v>
      </c>
      <c r="B691" s="428"/>
      <c r="C691" s="428"/>
      <c r="D691" s="428"/>
      <c r="E691" s="428"/>
      <c r="F691" s="428"/>
      <c r="G691" s="428"/>
      <c r="H691" s="428"/>
      <c r="I691" s="428"/>
      <c r="J691" s="428"/>
      <c r="K691" s="428"/>
      <c r="L691" s="428"/>
      <c r="M691" s="7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  <c r="FJ691" s="24"/>
      <c r="FK691" s="24"/>
      <c r="FL691" s="24"/>
      <c r="FM691" s="24"/>
      <c r="FN691" s="24"/>
      <c r="FO691" s="24"/>
      <c r="FP691" s="24"/>
      <c r="FQ691" s="24"/>
      <c r="FR691" s="24"/>
      <c r="FS691" s="24"/>
      <c r="FT691" s="24"/>
      <c r="FU691" s="24"/>
    </row>
    <row r="692" spans="1:177" s="78" customFormat="1" ht="19.5" thickBot="1">
      <c r="A692" s="50"/>
      <c r="B692" s="115" t="s">
        <v>28</v>
      </c>
      <c r="C692" s="51" t="s">
        <v>16</v>
      </c>
      <c r="D692" s="119"/>
      <c r="E692" s="300" t="s">
        <v>399</v>
      </c>
      <c r="F692" s="384" t="s">
        <v>402</v>
      </c>
      <c r="G692" s="384" t="s">
        <v>491</v>
      </c>
      <c r="H692" s="384" t="s">
        <v>491</v>
      </c>
      <c r="I692" s="335"/>
      <c r="J692" s="386" t="s">
        <v>492</v>
      </c>
      <c r="K692" s="384" t="s">
        <v>493</v>
      </c>
      <c r="L692" s="384" t="s">
        <v>503</v>
      </c>
      <c r="M692" s="385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</row>
    <row r="693" spans="1:177" ht="18" customHeight="1">
      <c r="A693" s="52"/>
      <c r="B693" s="53" t="s">
        <v>29</v>
      </c>
      <c r="C693" s="54" t="s">
        <v>15</v>
      </c>
      <c r="D693" s="224" t="s">
        <v>17</v>
      </c>
      <c r="E693" s="55" t="s">
        <v>20</v>
      </c>
      <c r="F693" s="416" t="s">
        <v>478</v>
      </c>
      <c r="G693" s="416" t="s">
        <v>22</v>
      </c>
      <c r="H693" s="416" t="s">
        <v>490</v>
      </c>
      <c r="I693" s="422" t="s">
        <v>387</v>
      </c>
      <c r="J693" s="429" t="s">
        <v>22</v>
      </c>
      <c r="K693" s="416" t="s">
        <v>494</v>
      </c>
      <c r="L693" s="416" t="s">
        <v>22</v>
      </c>
      <c r="M693" s="420" t="s">
        <v>368</v>
      </c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  <c r="FJ693" s="24"/>
      <c r="FK693" s="24"/>
      <c r="FL693" s="24"/>
      <c r="FM693" s="24"/>
      <c r="FN693" s="24"/>
      <c r="FO693" s="24"/>
      <c r="FP693" s="24"/>
      <c r="FQ693" s="24"/>
      <c r="FR693" s="24"/>
      <c r="FS693" s="24"/>
      <c r="FT693" s="24"/>
      <c r="FU693" s="24"/>
    </row>
    <row r="694" spans="1:177" ht="18" customHeight="1" thickBot="1">
      <c r="A694" s="52"/>
      <c r="B694" s="53"/>
      <c r="C694" s="53" t="s">
        <v>14</v>
      </c>
      <c r="D694" s="120"/>
      <c r="E694" s="55" t="s">
        <v>19</v>
      </c>
      <c r="F694" s="417"/>
      <c r="G694" s="417"/>
      <c r="H694" s="417"/>
      <c r="I694" s="423"/>
      <c r="J694" s="430"/>
      <c r="K694" s="417"/>
      <c r="L694" s="417"/>
      <c r="M694" s="421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  <c r="FJ694" s="24"/>
      <c r="FK694" s="24"/>
      <c r="FL694" s="24"/>
      <c r="FM694" s="24"/>
      <c r="FN694" s="24"/>
      <c r="FO694" s="24"/>
      <c r="FP694" s="24"/>
      <c r="FQ694" s="24"/>
      <c r="FR694" s="24"/>
      <c r="FS694" s="24"/>
      <c r="FT694" s="24"/>
      <c r="FU694" s="24"/>
    </row>
    <row r="695" spans="1:177" ht="18.75">
      <c r="A695" s="40">
        <v>1</v>
      </c>
      <c r="B695" s="424" t="s">
        <v>220</v>
      </c>
      <c r="C695" s="425"/>
      <c r="D695" s="426"/>
      <c r="E695" s="69">
        <f aca="true" t="shared" si="225" ref="E695:L695">SUM(E696:E698)</f>
        <v>321014</v>
      </c>
      <c r="F695" s="69">
        <f t="shared" si="225"/>
        <v>541864</v>
      </c>
      <c r="G695" s="344">
        <f t="shared" si="225"/>
        <v>254415</v>
      </c>
      <c r="H695" s="344">
        <f t="shared" si="225"/>
        <v>874048</v>
      </c>
      <c r="I695" s="69" t="e">
        <f t="shared" si="225"/>
        <v>#REF!</v>
      </c>
      <c r="J695" s="344">
        <f t="shared" si="225"/>
        <v>3556895</v>
      </c>
      <c r="K695" s="344">
        <f t="shared" si="225"/>
        <v>1752383</v>
      </c>
      <c r="L695" s="69">
        <f t="shared" si="225"/>
        <v>212383</v>
      </c>
      <c r="M695" s="69">
        <f>SUM(L695/K695*100)</f>
        <v>12.119667903648917</v>
      </c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  <c r="FJ695" s="24"/>
      <c r="FK695" s="24"/>
      <c r="FL695" s="24"/>
      <c r="FM695" s="24"/>
      <c r="FN695" s="24"/>
      <c r="FO695" s="24"/>
      <c r="FP695" s="24"/>
      <c r="FQ695" s="24"/>
      <c r="FR695" s="24"/>
      <c r="FS695" s="24"/>
      <c r="FT695" s="24"/>
      <c r="FU695" s="24"/>
    </row>
    <row r="696" spans="1:177" ht="18" customHeight="1">
      <c r="A696" s="21">
        <f aca="true" t="shared" si="226" ref="A696:A703">SUM(A695+1)</f>
        <v>2</v>
      </c>
      <c r="B696" s="49" t="s">
        <v>23</v>
      </c>
      <c r="C696" s="96" t="s">
        <v>24</v>
      </c>
      <c r="D696" s="74"/>
      <c r="E696" s="239">
        <f aca="true" t="shared" si="227" ref="E696:L696">SUM(E700+E735+E740+E773)</f>
        <v>278284</v>
      </c>
      <c r="F696" s="239">
        <f t="shared" si="227"/>
        <v>274631</v>
      </c>
      <c r="G696" s="354">
        <f t="shared" si="227"/>
        <v>214415</v>
      </c>
      <c r="H696" s="354">
        <f t="shared" si="227"/>
        <v>698619</v>
      </c>
      <c r="I696" s="239" t="e">
        <f t="shared" si="227"/>
        <v>#REF!</v>
      </c>
      <c r="J696" s="354">
        <f t="shared" si="227"/>
        <v>291895</v>
      </c>
      <c r="K696" s="354">
        <f t="shared" si="227"/>
        <v>1482383</v>
      </c>
      <c r="L696" s="239">
        <f t="shared" si="227"/>
        <v>212383</v>
      </c>
      <c r="M696" s="77">
        <f>SUM(L696/K696*100)</f>
        <v>14.327134080733522</v>
      </c>
      <c r="N696" s="3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  <c r="FJ696" s="24"/>
      <c r="FK696" s="24"/>
      <c r="FL696" s="24"/>
      <c r="FM696" s="24"/>
      <c r="FN696" s="24"/>
      <c r="FO696" s="24"/>
      <c r="FP696" s="24"/>
      <c r="FQ696" s="24"/>
      <c r="FR696" s="24"/>
      <c r="FS696" s="24"/>
      <c r="FT696" s="24"/>
      <c r="FU696" s="24"/>
    </row>
    <row r="697" spans="1:177" s="1" customFormat="1" ht="18.75">
      <c r="A697" s="21">
        <f t="shared" si="226"/>
        <v>3</v>
      </c>
      <c r="B697" s="13"/>
      <c r="C697" s="97" t="s">
        <v>25</v>
      </c>
      <c r="D697" s="76"/>
      <c r="E697" s="240">
        <f aca="true" t="shared" si="228" ref="E697:L697">SUM(E741+E774+E701)</f>
        <v>42730</v>
      </c>
      <c r="F697" s="240">
        <f t="shared" si="228"/>
        <v>267233</v>
      </c>
      <c r="G697" s="355">
        <f t="shared" si="228"/>
        <v>40000</v>
      </c>
      <c r="H697" s="355">
        <f t="shared" si="228"/>
        <v>175429</v>
      </c>
      <c r="I697" s="240" t="e">
        <f t="shared" si="228"/>
        <v>#REF!</v>
      </c>
      <c r="J697" s="355">
        <f t="shared" si="228"/>
        <v>3265000</v>
      </c>
      <c r="K697" s="355">
        <f t="shared" si="228"/>
        <v>270000</v>
      </c>
      <c r="L697" s="240">
        <f t="shared" si="228"/>
        <v>0</v>
      </c>
      <c r="M697" s="77">
        <f>SUM(L697/K697*100)</f>
        <v>0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</row>
    <row r="698" spans="1:177" ht="19.5" thickBot="1">
      <c r="A698" s="21">
        <f t="shared" si="226"/>
        <v>4</v>
      </c>
      <c r="B698" s="13"/>
      <c r="C698" s="97" t="s">
        <v>26</v>
      </c>
      <c r="D698" s="76"/>
      <c r="E698" s="77"/>
      <c r="F698" s="77"/>
      <c r="G698" s="346"/>
      <c r="H698" s="346"/>
      <c r="I698" s="77"/>
      <c r="J698" s="346"/>
      <c r="K698" s="346"/>
      <c r="L698" s="77"/>
      <c r="M698" s="77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  <c r="FJ698" s="24"/>
      <c r="FK698" s="24"/>
      <c r="FL698" s="24"/>
      <c r="FM698" s="24"/>
      <c r="FN698" s="24"/>
      <c r="FO698" s="24"/>
      <c r="FP698" s="24"/>
      <c r="FQ698" s="24"/>
      <c r="FR698" s="24"/>
      <c r="FS698" s="24"/>
      <c r="FT698" s="24"/>
      <c r="FU698" s="24"/>
    </row>
    <row r="699" spans="1:177" ht="19.5" thickTop="1">
      <c r="A699" s="68">
        <f t="shared" si="226"/>
        <v>5</v>
      </c>
      <c r="B699" s="62">
        <v>1</v>
      </c>
      <c r="C699" s="98" t="s">
        <v>221</v>
      </c>
      <c r="D699" s="99"/>
      <c r="E699" s="245">
        <f>SUM(E700+E701)</f>
        <v>51472</v>
      </c>
      <c r="F699" s="245">
        <f aca="true" t="shared" si="229" ref="F699:L699">SUM(F700+F701)</f>
        <v>107675</v>
      </c>
      <c r="G699" s="245">
        <f>SUM(G700+G701)</f>
        <v>76450</v>
      </c>
      <c r="H699" s="245">
        <f>SUM(H700+H701)</f>
        <v>114400</v>
      </c>
      <c r="I699" s="245" t="e">
        <f t="shared" si="229"/>
        <v>#REF!</v>
      </c>
      <c r="J699" s="245">
        <f t="shared" si="229"/>
        <v>75000</v>
      </c>
      <c r="K699" s="245">
        <f t="shared" si="229"/>
        <v>80000</v>
      </c>
      <c r="L699" s="245">
        <f t="shared" si="229"/>
        <v>80000</v>
      </c>
      <c r="M699" s="234">
        <f>SUM(L699/K699*100)</f>
        <v>100</v>
      </c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  <c r="FJ699" s="24"/>
      <c r="FK699" s="24"/>
      <c r="FL699" s="24"/>
      <c r="FM699" s="24"/>
      <c r="FN699" s="24"/>
      <c r="FO699" s="24"/>
      <c r="FP699" s="24"/>
      <c r="FQ699" s="24"/>
      <c r="FR699" s="24"/>
      <c r="FS699" s="24"/>
      <c r="FT699" s="24"/>
      <c r="FU699" s="24"/>
    </row>
    <row r="700" spans="1:177" s="1" customFormat="1" ht="18.75">
      <c r="A700" s="68">
        <f t="shared" si="226"/>
        <v>6</v>
      </c>
      <c r="B700" s="39"/>
      <c r="C700" s="100" t="s">
        <v>35</v>
      </c>
      <c r="D700" s="73"/>
      <c r="E700" s="246">
        <f>SUM(E702+E718+E727)</f>
        <v>51472</v>
      </c>
      <c r="F700" s="246">
        <f>SUM(F702+F718+F727)</f>
        <v>107675</v>
      </c>
      <c r="G700" s="246">
        <f>SUM(G702+G718+G727)</f>
        <v>76450</v>
      </c>
      <c r="H700" s="246">
        <f>SUM(H702+H718+H727)</f>
        <v>114400</v>
      </c>
      <c r="I700" s="246" t="e">
        <f>SUM(I702+I718+I727-I709+#REF!-#REF!)</f>
        <v>#REF!</v>
      </c>
      <c r="J700" s="246">
        <f>SUM(J702+J718+J727)</f>
        <v>75000</v>
      </c>
      <c r="K700" s="246">
        <f>SUM(K702+K718+K727)</f>
        <v>80000</v>
      </c>
      <c r="L700" s="246">
        <f>SUM(L702+L718+L727)</f>
        <v>80000</v>
      </c>
      <c r="M700" s="77">
        <f>SUM(L700/K700*100)</f>
        <v>100</v>
      </c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</row>
    <row r="701" spans="1:177" s="16" customFormat="1" ht="18.75">
      <c r="A701" s="68">
        <f t="shared" si="226"/>
        <v>7</v>
      </c>
      <c r="B701" s="39"/>
      <c r="C701" s="100" t="s">
        <v>78</v>
      </c>
      <c r="D701" s="73"/>
      <c r="E701" s="246"/>
      <c r="F701" s="246"/>
      <c r="G701" s="264"/>
      <c r="H701" s="264"/>
      <c r="I701" s="246" t="e">
        <f>SUM(#REF!)</f>
        <v>#REF!</v>
      </c>
      <c r="J701" s="264"/>
      <c r="K701" s="264"/>
      <c r="L701" s="246"/>
      <c r="M701" s="77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</row>
    <row r="702" spans="1:177" s="16" customFormat="1" ht="18.75">
      <c r="A702" s="68">
        <f t="shared" si="226"/>
        <v>8</v>
      </c>
      <c r="B702" s="39"/>
      <c r="C702" s="110" t="s">
        <v>130</v>
      </c>
      <c r="D702" s="111" t="s">
        <v>245</v>
      </c>
      <c r="E702" s="241">
        <f aca="true" t="shared" si="230" ref="E702:L702">SUM(E703)</f>
        <v>27129</v>
      </c>
      <c r="F702" s="241">
        <f t="shared" si="230"/>
        <v>61515</v>
      </c>
      <c r="G702" s="356">
        <f t="shared" si="230"/>
        <v>39000</v>
      </c>
      <c r="H702" s="356">
        <f t="shared" si="230"/>
        <v>63500</v>
      </c>
      <c r="I702" s="241" t="e">
        <f t="shared" si="230"/>
        <v>#REF!</v>
      </c>
      <c r="J702" s="356">
        <f t="shared" si="230"/>
        <v>42000</v>
      </c>
      <c r="K702" s="356">
        <f t="shared" si="230"/>
        <v>42000</v>
      </c>
      <c r="L702" s="241">
        <f t="shared" si="230"/>
        <v>42000</v>
      </c>
      <c r="M702" s="229">
        <f aca="true" t="shared" si="231" ref="M702:M709">SUM(L702/K702)*100</f>
        <v>100</v>
      </c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</row>
    <row r="703" spans="1:177" ht="18.75">
      <c r="A703" s="68">
        <f t="shared" si="226"/>
        <v>9</v>
      </c>
      <c r="B703" s="39"/>
      <c r="C703" s="110" t="s">
        <v>246</v>
      </c>
      <c r="D703" s="111" t="s">
        <v>247</v>
      </c>
      <c r="E703" s="241">
        <f>SUM(E704+E707+E710+E714)</f>
        <v>27129</v>
      </c>
      <c r="F703" s="241">
        <f>SUM(F704+F707+F710+F714)</f>
        <v>61515</v>
      </c>
      <c r="G703" s="241">
        <f>SUM(G704+G707+G710+G714)</f>
        <v>39000</v>
      </c>
      <c r="H703" s="241">
        <f>SUM(H704+H707+H710+H714)</f>
        <v>63500</v>
      </c>
      <c r="I703" s="241" t="e">
        <f>SUM(I704+I707+I710+#REF!+I714)</f>
        <v>#REF!</v>
      </c>
      <c r="J703" s="241">
        <f>SUM(J704+J707+J710+J714)</f>
        <v>42000</v>
      </c>
      <c r="K703" s="241">
        <f>SUM(K704+K707+K710+K714)</f>
        <v>42000</v>
      </c>
      <c r="L703" s="241">
        <f>SUM(L704+L707+L710+L714)</f>
        <v>42000</v>
      </c>
      <c r="M703" s="229">
        <f t="shared" si="231"/>
        <v>100</v>
      </c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</row>
    <row r="704" spans="1:177" ht="18.75">
      <c r="A704" s="68">
        <f aca="true" t="shared" si="232" ref="A704:A742">SUM(A703+1)</f>
        <v>10</v>
      </c>
      <c r="B704" s="39"/>
      <c r="C704" s="110"/>
      <c r="D704" s="113" t="s">
        <v>356</v>
      </c>
      <c r="E704" s="250">
        <f>SUM(E705:E706)</f>
        <v>0</v>
      </c>
      <c r="F704" s="250">
        <f aca="true" t="shared" si="233" ref="F704:L704">SUM(F705:F706)</f>
        <v>0</v>
      </c>
      <c r="G704" s="250">
        <f>SUM(G705:G706)</f>
        <v>2000</v>
      </c>
      <c r="H704" s="250">
        <f>SUM(H705:H706)</f>
        <v>2000</v>
      </c>
      <c r="I704" s="250">
        <f t="shared" si="233"/>
        <v>0</v>
      </c>
      <c r="J704" s="250">
        <f t="shared" si="233"/>
        <v>2000</v>
      </c>
      <c r="K704" s="250">
        <f t="shared" si="233"/>
        <v>2000</v>
      </c>
      <c r="L704" s="250">
        <f t="shared" si="233"/>
        <v>2000</v>
      </c>
      <c r="M704" s="229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</row>
    <row r="705" spans="1:177" ht="18.75">
      <c r="A705" s="68">
        <f t="shared" si="232"/>
        <v>11</v>
      </c>
      <c r="B705" s="39"/>
      <c r="C705" s="110" t="s">
        <v>112</v>
      </c>
      <c r="D705" s="111" t="s">
        <v>113</v>
      </c>
      <c r="E705" s="241">
        <v>0</v>
      </c>
      <c r="F705" s="241">
        <v>0</v>
      </c>
      <c r="G705" s="356">
        <v>1000</v>
      </c>
      <c r="H705" s="356">
        <v>1000</v>
      </c>
      <c r="I705" s="241">
        <v>0</v>
      </c>
      <c r="J705" s="356">
        <v>1000</v>
      </c>
      <c r="K705" s="356">
        <v>1000</v>
      </c>
      <c r="L705" s="241">
        <v>1000</v>
      </c>
      <c r="M705" s="229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</row>
    <row r="706" spans="1:177" ht="18.75">
      <c r="A706" s="68">
        <f t="shared" si="232"/>
        <v>12</v>
      </c>
      <c r="B706" s="39"/>
      <c r="C706" s="110" t="s">
        <v>31</v>
      </c>
      <c r="D706" s="111" t="s">
        <v>115</v>
      </c>
      <c r="E706" s="241">
        <v>0</v>
      </c>
      <c r="F706" s="241">
        <v>0</v>
      </c>
      <c r="G706" s="356">
        <v>1000</v>
      </c>
      <c r="H706" s="356">
        <v>1000</v>
      </c>
      <c r="I706" s="241">
        <v>0</v>
      </c>
      <c r="J706" s="356">
        <v>1000</v>
      </c>
      <c r="K706" s="356">
        <v>1000</v>
      </c>
      <c r="L706" s="241">
        <v>1000</v>
      </c>
      <c r="M706" s="229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</row>
    <row r="707" spans="1:177" ht="18.75">
      <c r="A707" s="68">
        <f t="shared" si="232"/>
        <v>13</v>
      </c>
      <c r="B707" s="39"/>
      <c r="C707" s="110"/>
      <c r="D707" s="113" t="s">
        <v>458</v>
      </c>
      <c r="E707" s="250">
        <f>SUM(E708+E709)</f>
        <v>0</v>
      </c>
      <c r="F707" s="250">
        <f aca="true" t="shared" si="234" ref="F707:L707">SUM(F708+F709)</f>
        <v>9707</v>
      </c>
      <c r="G707" s="250">
        <f>SUM(G708+G709)</f>
        <v>10000</v>
      </c>
      <c r="H707" s="250">
        <f>SUM(H708+H709)</f>
        <v>10000</v>
      </c>
      <c r="I707" s="250">
        <f t="shared" si="234"/>
        <v>0</v>
      </c>
      <c r="J707" s="250">
        <f t="shared" si="234"/>
        <v>0</v>
      </c>
      <c r="K707" s="250">
        <f t="shared" si="234"/>
        <v>0</v>
      </c>
      <c r="L707" s="250">
        <f t="shared" si="234"/>
        <v>0</v>
      </c>
      <c r="M707" s="229" t="e">
        <f t="shared" si="231"/>
        <v>#DIV/0!</v>
      </c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</row>
    <row r="708" spans="1:177" ht="18.75">
      <c r="A708" s="68">
        <f t="shared" si="232"/>
        <v>14</v>
      </c>
      <c r="B708" s="39"/>
      <c r="C708" s="110" t="s">
        <v>55</v>
      </c>
      <c r="D708" s="111" t="s">
        <v>495</v>
      </c>
      <c r="E708" s="241">
        <v>0</v>
      </c>
      <c r="F708" s="241">
        <v>0</v>
      </c>
      <c r="G708" s="356">
        <v>10000</v>
      </c>
      <c r="H708" s="356">
        <v>10000</v>
      </c>
      <c r="I708" s="241">
        <v>0</v>
      </c>
      <c r="J708" s="356"/>
      <c r="K708" s="356">
        <v>0</v>
      </c>
      <c r="L708" s="241"/>
      <c r="M708" s="229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</row>
    <row r="709" spans="1:177" ht="18.75">
      <c r="A709" s="68">
        <f t="shared" si="232"/>
        <v>15</v>
      </c>
      <c r="B709" s="39"/>
      <c r="C709" s="110" t="s">
        <v>55</v>
      </c>
      <c r="D709" s="111" t="s">
        <v>459</v>
      </c>
      <c r="E709" s="241"/>
      <c r="F709" s="241">
        <v>9707</v>
      </c>
      <c r="G709" s="356"/>
      <c r="H709" s="356"/>
      <c r="I709" s="241"/>
      <c r="J709" s="356"/>
      <c r="K709" s="356"/>
      <c r="L709" s="241"/>
      <c r="M709" s="229" t="e">
        <f t="shared" si="231"/>
        <v>#DIV/0!</v>
      </c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</row>
    <row r="710" spans="1:177" ht="18.75">
      <c r="A710" s="68">
        <f t="shared" si="232"/>
        <v>16</v>
      </c>
      <c r="B710" s="39"/>
      <c r="C710" s="112"/>
      <c r="D710" s="113" t="s">
        <v>357</v>
      </c>
      <c r="E710" s="250"/>
      <c r="F710" s="250"/>
      <c r="G710" s="250"/>
      <c r="H710" s="250"/>
      <c r="I710" s="250"/>
      <c r="J710" s="250"/>
      <c r="K710" s="250"/>
      <c r="L710" s="250">
        <f>SUM(L711)</f>
        <v>0</v>
      </c>
      <c r="M710" s="165">
        <f>SUM(M711)</f>
        <v>0</v>
      </c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</row>
    <row r="711" spans="1:177" ht="18.75">
      <c r="A711" s="68">
        <f t="shared" si="232"/>
        <v>17</v>
      </c>
      <c r="B711" s="39"/>
      <c r="C711" s="110" t="s">
        <v>31</v>
      </c>
      <c r="D711" s="111"/>
      <c r="E711" s="241"/>
      <c r="F711" s="241"/>
      <c r="G711" s="356"/>
      <c r="H711" s="356"/>
      <c r="I711" s="241"/>
      <c r="J711" s="356"/>
      <c r="K711" s="356"/>
      <c r="L711" s="241"/>
      <c r="M711" s="36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</row>
    <row r="712" spans="1:177" ht="18.75">
      <c r="A712" s="68">
        <f t="shared" si="232"/>
        <v>18</v>
      </c>
      <c r="B712" s="39"/>
      <c r="C712" s="110" t="s">
        <v>31</v>
      </c>
      <c r="D712" s="111"/>
      <c r="E712" s="241"/>
      <c r="F712" s="241"/>
      <c r="G712" s="356"/>
      <c r="H712" s="356"/>
      <c r="I712" s="241"/>
      <c r="J712" s="356"/>
      <c r="K712" s="356"/>
      <c r="L712" s="241"/>
      <c r="M712" s="36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</row>
    <row r="713" spans="1:177" ht="18.75">
      <c r="A713" s="68">
        <f>SUM(A712+1)</f>
        <v>19</v>
      </c>
      <c r="B713" s="39"/>
      <c r="C713" s="110"/>
      <c r="D713" s="111"/>
      <c r="E713" s="241"/>
      <c r="F713" s="241"/>
      <c r="G713" s="356"/>
      <c r="H713" s="356"/>
      <c r="I713" s="241"/>
      <c r="J713" s="356"/>
      <c r="K713" s="356"/>
      <c r="L713" s="241"/>
      <c r="M713" s="36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</row>
    <row r="714" spans="1:177" ht="18.75">
      <c r="A714" s="68">
        <f t="shared" si="232"/>
        <v>20</v>
      </c>
      <c r="B714" s="39"/>
      <c r="C714" s="112"/>
      <c r="D714" s="113" t="s">
        <v>222</v>
      </c>
      <c r="E714" s="250">
        <f>SUM(E715:E716)</f>
        <v>27129</v>
      </c>
      <c r="F714" s="250">
        <f aca="true" t="shared" si="235" ref="F714:L714">SUM(F715:F716)</f>
        <v>51808</v>
      </c>
      <c r="G714" s="250">
        <f>SUM(G715:G716)</f>
        <v>27000</v>
      </c>
      <c r="H714" s="250">
        <f>SUM(H715:H716)</f>
        <v>51500</v>
      </c>
      <c r="I714" s="250">
        <f t="shared" si="235"/>
        <v>27000</v>
      </c>
      <c r="J714" s="250">
        <f t="shared" si="235"/>
        <v>40000</v>
      </c>
      <c r="K714" s="250">
        <f t="shared" si="235"/>
        <v>40000</v>
      </c>
      <c r="L714" s="250">
        <f t="shared" si="235"/>
        <v>40000</v>
      </c>
      <c r="M714" s="229">
        <f>SUM(L714/K714)*100</f>
        <v>100</v>
      </c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</row>
    <row r="715" spans="1:177" ht="18.75">
      <c r="A715" s="68">
        <f t="shared" si="232"/>
        <v>21</v>
      </c>
      <c r="B715" s="39"/>
      <c r="C715" s="110" t="s">
        <v>55</v>
      </c>
      <c r="D715" s="111" t="s">
        <v>76</v>
      </c>
      <c r="E715" s="241">
        <v>26435</v>
      </c>
      <c r="F715" s="241">
        <v>45564</v>
      </c>
      <c r="G715" s="356">
        <v>23000</v>
      </c>
      <c r="H715" s="356">
        <v>43000</v>
      </c>
      <c r="I715" s="241">
        <v>26000</v>
      </c>
      <c r="J715" s="405">
        <v>31500</v>
      </c>
      <c r="K715" s="356">
        <v>31500</v>
      </c>
      <c r="L715" s="241">
        <v>31500</v>
      </c>
      <c r="M715" s="229">
        <f>SUM(L715/K715)*100</f>
        <v>100</v>
      </c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</row>
    <row r="716" spans="1:177" ht="18.75">
      <c r="A716" s="68">
        <f t="shared" si="232"/>
        <v>22</v>
      </c>
      <c r="B716" s="39"/>
      <c r="C716" s="110" t="s">
        <v>146</v>
      </c>
      <c r="D716" s="111" t="s">
        <v>153</v>
      </c>
      <c r="E716" s="241">
        <v>694</v>
      </c>
      <c r="F716" s="241">
        <v>6244</v>
      </c>
      <c r="G716" s="356">
        <v>4000</v>
      </c>
      <c r="H716" s="356">
        <v>8500</v>
      </c>
      <c r="I716" s="241">
        <v>1000</v>
      </c>
      <c r="J716" s="356">
        <v>8500</v>
      </c>
      <c r="K716" s="356">
        <v>8500</v>
      </c>
      <c r="L716" s="241">
        <v>8500</v>
      </c>
      <c r="M716" s="229">
        <f>SUM(L716/K716)*100</f>
        <v>100</v>
      </c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</row>
    <row r="717" spans="1:177" ht="18.75">
      <c r="A717" s="68">
        <f t="shared" si="232"/>
        <v>23</v>
      </c>
      <c r="B717" s="39"/>
      <c r="C717" s="110"/>
      <c r="D717" s="111"/>
      <c r="E717" s="241"/>
      <c r="F717" s="241"/>
      <c r="G717" s="356"/>
      <c r="H717" s="356"/>
      <c r="I717" s="241"/>
      <c r="J717" s="356"/>
      <c r="K717" s="356"/>
      <c r="L717" s="241"/>
      <c r="M717" s="36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</row>
    <row r="718" spans="1:177" ht="18.75">
      <c r="A718" s="68">
        <f t="shared" si="232"/>
        <v>24</v>
      </c>
      <c r="B718" s="39"/>
      <c r="C718" s="110" t="s">
        <v>158</v>
      </c>
      <c r="D718" s="111" t="s">
        <v>223</v>
      </c>
      <c r="E718" s="241">
        <f>SUM(E720:E722)</f>
        <v>649</v>
      </c>
      <c r="F718" s="241">
        <f aca="true" t="shared" si="236" ref="F718:L718">SUM(F720:F722)</f>
        <v>2289</v>
      </c>
      <c r="G718" s="356">
        <f>SUM(G720:G722)</f>
        <v>2500</v>
      </c>
      <c r="H718" s="356">
        <f>SUM(H720:H722)</f>
        <v>3000</v>
      </c>
      <c r="I718" s="241">
        <f t="shared" si="236"/>
        <v>420</v>
      </c>
      <c r="J718" s="356">
        <f t="shared" si="236"/>
        <v>3000</v>
      </c>
      <c r="K718" s="356">
        <f t="shared" si="236"/>
        <v>3000</v>
      </c>
      <c r="L718" s="241">
        <f t="shared" si="236"/>
        <v>3000</v>
      </c>
      <c r="M718" s="229">
        <f>SUM(L718/K718)*100</f>
        <v>100</v>
      </c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</row>
    <row r="719" spans="1:177" ht="18.75">
      <c r="A719" s="68">
        <f t="shared" si="232"/>
        <v>25</v>
      </c>
      <c r="B719" s="39"/>
      <c r="C719" s="110" t="s">
        <v>246</v>
      </c>
      <c r="D719" s="111" t="s">
        <v>247</v>
      </c>
      <c r="E719" s="241"/>
      <c r="F719" s="241"/>
      <c r="G719" s="356"/>
      <c r="H719" s="356"/>
      <c r="I719" s="241"/>
      <c r="J719" s="356"/>
      <c r="K719" s="356"/>
      <c r="L719" s="241"/>
      <c r="M719" s="36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</row>
    <row r="720" spans="1:177" ht="18.75">
      <c r="A720" s="68">
        <f t="shared" si="232"/>
        <v>26</v>
      </c>
      <c r="B720" s="39"/>
      <c r="C720" s="110" t="s">
        <v>55</v>
      </c>
      <c r="D720" s="111" t="s">
        <v>224</v>
      </c>
      <c r="E720" s="241">
        <v>129</v>
      </c>
      <c r="F720" s="241">
        <v>0</v>
      </c>
      <c r="G720" s="356">
        <v>500</v>
      </c>
      <c r="H720" s="356">
        <v>500</v>
      </c>
      <c r="I720" s="241">
        <v>70</v>
      </c>
      <c r="J720" s="356">
        <v>1000</v>
      </c>
      <c r="K720" s="356">
        <v>1000</v>
      </c>
      <c r="L720" s="241">
        <v>1000</v>
      </c>
      <c r="M720" s="229">
        <f>SUM(L720/K720)*100</f>
        <v>100</v>
      </c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</row>
    <row r="721" spans="1:177" ht="18.75">
      <c r="A721" s="68">
        <f t="shared" si="232"/>
        <v>27</v>
      </c>
      <c r="B721" s="39"/>
      <c r="C721" s="110" t="s">
        <v>55</v>
      </c>
      <c r="D721" s="111" t="s">
        <v>377</v>
      </c>
      <c r="E721" s="241">
        <v>50</v>
      </c>
      <c r="F721" s="241">
        <v>1804</v>
      </c>
      <c r="G721" s="356">
        <v>1000</v>
      </c>
      <c r="H721" s="356">
        <v>1500</v>
      </c>
      <c r="I721" s="241">
        <v>50</v>
      </c>
      <c r="J721" s="356">
        <v>1000</v>
      </c>
      <c r="K721" s="356">
        <v>1000</v>
      </c>
      <c r="L721" s="241">
        <v>1000</v>
      </c>
      <c r="M721" s="229">
        <f>SUM(L721/K721)*100</f>
        <v>100</v>
      </c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</row>
    <row r="722" spans="1:177" ht="18.75">
      <c r="A722" s="68">
        <f t="shared" si="232"/>
        <v>28</v>
      </c>
      <c r="B722" s="39"/>
      <c r="C722" s="110" t="s">
        <v>55</v>
      </c>
      <c r="D722" s="111" t="s">
        <v>225</v>
      </c>
      <c r="E722" s="241">
        <v>470</v>
      </c>
      <c r="F722" s="241">
        <v>485</v>
      </c>
      <c r="G722" s="356">
        <v>1000</v>
      </c>
      <c r="H722" s="356">
        <v>1000</v>
      </c>
      <c r="I722" s="241">
        <v>300</v>
      </c>
      <c r="J722" s="356">
        <v>1000</v>
      </c>
      <c r="K722" s="356">
        <v>1000</v>
      </c>
      <c r="L722" s="241">
        <v>1000</v>
      </c>
      <c r="M722" s="229">
        <f>SUM(L722/K722)*100</f>
        <v>100</v>
      </c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</row>
    <row r="723" spans="1:177" ht="19.5" thickBot="1">
      <c r="A723" s="90">
        <f t="shared" si="232"/>
        <v>29</v>
      </c>
      <c r="B723" s="93"/>
      <c r="C723" s="158"/>
      <c r="D723" s="160"/>
      <c r="E723" s="242"/>
      <c r="F723" s="242"/>
      <c r="G723" s="357"/>
      <c r="H723" s="357"/>
      <c r="I723" s="242"/>
      <c r="J723" s="357"/>
      <c r="K723" s="357"/>
      <c r="L723" s="242"/>
      <c r="M723" s="161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</row>
    <row r="724" spans="1:177" ht="19.5" thickBot="1">
      <c r="A724" s="50"/>
      <c r="B724" s="115" t="s">
        <v>28</v>
      </c>
      <c r="C724" s="51" t="s">
        <v>16</v>
      </c>
      <c r="D724" s="119"/>
      <c r="E724" s="300" t="s">
        <v>399</v>
      </c>
      <c r="F724" s="384" t="s">
        <v>402</v>
      </c>
      <c r="G724" s="384" t="s">
        <v>491</v>
      </c>
      <c r="H724" s="384" t="s">
        <v>491</v>
      </c>
      <c r="I724" s="335"/>
      <c r="J724" s="386" t="s">
        <v>492</v>
      </c>
      <c r="K724" s="384" t="s">
        <v>493</v>
      </c>
      <c r="L724" s="384" t="s">
        <v>503</v>
      </c>
      <c r="M724" s="385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</row>
    <row r="725" spans="1:177" ht="18" customHeight="1">
      <c r="A725" s="52"/>
      <c r="B725" s="53" t="s">
        <v>29</v>
      </c>
      <c r="C725" s="54" t="s">
        <v>15</v>
      </c>
      <c r="D725" s="224" t="s">
        <v>17</v>
      </c>
      <c r="E725" s="55" t="s">
        <v>20</v>
      </c>
      <c r="F725" s="416" t="s">
        <v>478</v>
      </c>
      <c r="G725" s="416" t="s">
        <v>22</v>
      </c>
      <c r="H725" s="416" t="s">
        <v>490</v>
      </c>
      <c r="I725" s="422" t="s">
        <v>387</v>
      </c>
      <c r="J725" s="429" t="s">
        <v>22</v>
      </c>
      <c r="K725" s="416" t="s">
        <v>494</v>
      </c>
      <c r="L725" s="416" t="s">
        <v>22</v>
      </c>
      <c r="M725" s="420" t="s">
        <v>368</v>
      </c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</row>
    <row r="726" spans="1:177" ht="18" customHeight="1" thickBot="1">
      <c r="A726" s="52"/>
      <c r="B726" s="53"/>
      <c r="C726" s="53" t="s">
        <v>14</v>
      </c>
      <c r="D726" s="120"/>
      <c r="E726" s="55" t="s">
        <v>19</v>
      </c>
      <c r="F726" s="417"/>
      <c r="G726" s="417"/>
      <c r="H726" s="417"/>
      <c r="I726" s="423"/>
      <c r="J726" s="430"/>
      <c r="K726" s="417"/>
      <c r="L726" s="417"/>
      <c r="M726" s="421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</row>
    <row r="727" spans="1:177" ht="18.75">
      <c r="A727" s="91">
        <f>SUM(A723+1)</f>
        <v>30</v>
      </c>
      <c r="B727" s="142"/>
      <c r="C727" s="188" t="s">
        <v>160</v>
      </c>
      <c r="D727" s="189" t="s">
        <v>226</v>
      </c>
      <c r="E727" s="327">
        <f aca="true" t="shared" si="237" ref="E727:L727">SUM(E728)</f>
        <v>23694</v>
      </c>
      <c r="F727" s="327">
        <f t="shared" si="237"/>
        <v>43871</v>
      </c>
      <c r="G727" s="358">
        <f t="shared" si="237"/>
        <v>34950</v>
      </c>
      <c r="H727" s="358">
        <f t="shared" si="237"/>
        <v>47900</v>
      </c>
      <c r="I727" s="327">
        <f t="shared" si="237"/>
        <v>21360</v>
      </c>
      <c r="J727" s="358">
        <f t="shared" si="237"/>
        <v>30000</v>
      </c>
      <c r="K727" s="358">
        <f t="shared" si="237"/>
        <v>35000</v>
      </c>
      <c r="L727" s="252">
        <f t="shared" si="237"/>
        <v>35000</v>
      </c>
      <c r="M727" s="229">
        <f>SUM(L727/K727)*100</f>
        <v>100</v>
      </c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</row>
    <row r="728" spans="1:177" ht="18.75">
      <c r="A728" s="68">
        <f t="shared" si="232"/>
        <v>31</v>
      </c>
      <c r="B728" s="39"/>
      <c r="C728" s="110" t="s">
        <v>246</v>
      </c>
      <c r="D728" s="111" t="s">
        <v>247</v>
      </c>
      <c r="E728" s="241">
        <f aca="true" t="shared" si="238" ref="E728:L728">SUM(E729)</f>
        <v>23694</v>
      </c>
      <c r="F728" s="241">
        <f t="shared" si="238"/>
        <v>43871</v>
      </c>
      <c r="G728" s="356">
        <f t="shared" si="238"/>
        <v>34950</v>
      </c>
      <c r="H728" s="356">
        <f t="shared" si="238"/>
        <v>47900</v>
      </c>
      <c r="I728" s="241">
        <f t="shared" si="238"/>
        <v>21360</v>
      </c>
      <c r="J728" s="356">
        <f t="shared" si="238"/>
        <v>30000</v>
      </c>
      <c r="K728" s="356">
        <f t="shared" si="238"/>
        <v>35000</v>
      </c>
      <c r="L728" s="241">
        <f t="shared" si="238"/>
        <v>35000</v>
      </c>
      <c r="M728" s="229">
        <f>SUM(L728/K728)*100</f>
        <v>100</v>
      </c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</row>
    <row r="729" spans="1:177" ht="18.75">
      <c r="A729" s="68">
        <f t="shared" si="232"/>
        <v>32</v>
      </c>
      <c r="B729" s="39"/>
      <c r="C729" s="112"/>
      <c r="D729" s="113" t="s">
        <v>227</v>
      </c>
      <c r="E729" s="250">
        <f>SUM(E730:E732)</f>
        <v>23694</v>
      </c>
      <c r="F729" s="250">
        <f aca="true" t="shared" si="239" ref="F729:L729">SUM(F730:F732)</f>
        <v>43871</v>
      </c>
      <c r="G729" s="250">
        <f>SUM(G730:G732)</f>
        <v>34950</v>
      </c>
      <c r="H729" s="250">
        <f>SUM(H730:H732)</f>
        <v>47900</v>
      </c>
      <c r="I729" s="250">
        <f t="shared" si="239"/>
        <v>21360</v>
      </c>
      <c r="J729" s="250">
        <f t="shared" si="239"/>
        <v>30000</v>
      </c>
      <c r="K729" s="250">
        <f t="shared" si="239"/>
        <v>35000</v>
      </c>
      <c r="L729" s="250">
        <f t="shared" si="239"/>
        <v>35000</v>
      </c>
      <c r="M729" s="229">
        <f>SUM(L729/K729)*100</f>
        <v>100</v>
      </c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</row>
    <row r="730" spans="1:177" ht="18.75">
      <c r="A730" s="68">
        <f t="shared" si="232"/>
        <v>33</v>
      </c>
      <c r="B730" s="39"/>
      <c r="C730" s="110" t="s">
        <v>55</v>
      </c>
      <c r="D730" s="111" t="s">
        <v>76</v>
      </c>
      <c r="E730" s="241">
        <v>11704</v>
      </c>
      <c r="F730" s="241">
        <v>40627</v>
      </c>
      <c r="G730" s="356">
        <v>33250</v>
      </c>
      <c r="H730" s="356">
        <v>43000</v>
      </c>
      <c r="I730" s="241">
        <v>21160</v>
      </c>
      <c r="J730" s="405">
        <v>28300</v>
      </c>
      <c r="K730" s="356">
        <v>33300</v>
      </c>
      <c r="L730" s="241">
        <v>33300</v>
      </c>
      <c r="M730" s="229">
        <f>SUM(L730/K730)*100</f>
        <v>100</v>
      </c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</row>
    <row r="731" spans="1:177" ht="18.75">
      <c r="A731" s="68">
        <f t="shared" si="232"/>
        <v>34</v>
      </c>
      <c r="B731" s="39"/>
      <c r="C731" s="110" t="s">
        <v>146</v>
      </c>
      <c r="D731" s="111" t="s">
        <v>153</v>
      </c>
      <c r="E731" s="241">
        <v>135</v>
      </c>
      <c r="F731" s="241">
        <v>3244</v>
      </c>
      <c r="G731" s="356">
        <v>1700</v>
      </c>
      <c r="H731" s="356">
        <v>1700</v>
      </c>
      <c r="I731" s="241">
        <v>200</v>
      </c>
      <c r="J731" s="356">
        <v>1700</v>
      </c>
      <c r="K731" s="356">
        <v>1700</v>
      </c>
      <c r="L731" s="241">
        <v>1700</v>
      </c>
      <c r="M731" s="229">
        <v>41.89</v>
      </c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</row>
    <row r="732" spans="1:177" ht="18.75">
      <c r="A732" s="68">
        <f t="shared" si="232"/>
        <v>35</v>
      </c>
      <c r="B732" s="39"/>
      <c r="C732" s="110" t="s">
        <v>55</v>
      </c>
      <c r="D732" s="111" t="s">
        <v>489</v>
      </c>
      <c r="E732" s="241">
        <v>11855</v>
      </c>
      <c r="F732" s="241">
        <v>0</v>
      </c>
      <c r="G732" s="356"/>
      <c r="H732" s="356">
        <v>3200</v>
      </c>
      <c r="I732" s="241"/>
      <c r="J732" s="356"/>
      <c r="K732" s="356"/>
      <c r="L732" s="241"/>
      <c r="M732" s="229" t="e">
        <f>SUM(L732/K732)*100</f>
        <v>#DIV/0!</v>
      </c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</row>
    <row r="733" spans="1:177" ht="18.75">
      <c r="A733" s="68">
        <f t="shared" si="232"/>
        <v>36</v>
      </c>
      <c r="B733" s="39"/>
      <c r="C733" s="110"/>
      <c r="D733" s="111"/>
      <c r="E733" s="241"/>
      <c r="F733" s="241"/>
      <c r="G733" s="356"/>
      <c r="H733" s="356"/>
      <c r="I733" s="241"/>
      <c r="J733" s="356"/>
      <c r="K733" s="356"/>
      <c r="L733" s="241"/>
      <c r="M733" s="229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</row>
    <row r="734" spans="1:177" ht="18.75">
      <c r="A734" s="68">
        <f t="shared" si="232"/>
        <v>37</v>
      </c>
      <c r="B734" s="116">
        <v>2</v>
      </c>
      <c r="C734" s="117" t="s">
        <v>228</v>
      </c>
      <c r="D734" s="159"/>
      <c r="E734" s="247">
        <f aca="true" t="shared" si="240" ref="E734:L735">SUM(E735)</f>
        <v>5000</v>
      </c>
      <c r="F734" s="247">
        <f t="shared" si="240"/>
        <v>6500</v>
      </c>
      <c r="G734" s="247">
        <f t="shared" si="240"/>
        <v>2000</v>
      </c>
      <c r="H734" s="247">
        <f t="shared" si="240"/>
        <v>7000</v>
      </c>
      <c r="I734" s="247">
        <f t="shared" si="240"/>
        <v>5000</v>
      </c>
      <c r="J734" s="247">
        <f t="shared" si="240"/>
        <v>5000</v>
      </c>
      <c r="K734" s="247">
        <f t="shared" si="240"/>
        <v>0</v>
      </c>
      <c r="L734" s="247">
        <f t="shared" si="240"/>
        <v>0</v>
      </c>
      <c r="M734" s="145" t="e">
        <f>SUM(L734/K734*100)</f>
        <v>#DIV/0!</v>
      </c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</row>
    <row r="735" spans="1:177" s="1" customFormat="1" ht="18.75">
      <c r="A735" s="68">
        <f t="shared" si="232"/>
        <v>38</v>
      </c>
      <c r="B735" s="39"/>
      <c r="C735" s="100" t="s">
        <v>35</v>
      </c>
      <c r="D735" s="73"/>
      <c r="E735" s="246">
        <f t="shared" si="240"/>
        <v>5000</v>
      </c>
      <c r="F735" s="246">
        <f t="shared" si="240"/>
        <v>6500</v>
      </c>
      <c r="G735" s="264">
        <f t="shared" si="240"/>
        <v>2000</v>
      </c>
      <c r="H735" s="264">
        <f t="shared" si="240"/>
        <v>7000</v>
      </c>
      <c r="I735" s="246">
        <f t="shared" si="240"/>
        <v>5000</v>
      </c>
      <c r="J735" s="264">
        <f t="shared" si="240"/>
        <v>5000</v>
      </c>
      <c r="K735" s="264">
        <f t="shared" si="240"/>
        <v>0</v>
      </c>
      <c r="L735" s="246">
        <f t="shared" si="240"/>
        <v>0</v>
      </c>
      <c r="M735" s="77" t="e">
        <f>SUM(L735/K735*100)</f>
        <v>#DIV/0!</v>
      </c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</row>
    <row r="736" spans="1:177" s="16" customFormat="1" ht="18.75">
      <c r="A736" s="68">
        <f t="shared" si="232"/>
        <v>39</v>
      </c>
      <c r="B736" s="39"/>
      <c r="C736" s="110" t="s">
        <v>246</v>
      </c>
      <c r="D736" s="111" t="s">
        <v>247</v>
      </c>
      <c r="E736" s="241">
        <f aca="true" t="shared" si="241" ref="E736:L736">SUM(E737)</f>
        <v>5000</v>
      </c>
      <c r="F736" s="241">
        <f t="shared" si="241"/>
        <v>6500</v>
      </c>
      <c r="G736" s="356">
        <f t="shared" si="241"/>
        <v>2000</v>
      </c>
      <c r="H736" s="356">
        <f t="shared" si="241"/>
        <v>7000</v>
      </c>
      <c r="I736" s="241">
        <f t="shared" si="241"/>
        <v>5000</v>
      </c>
      <c r="J736" s="356">
        <f t="shared" si="241"/>
        <v>5000</v>
      </c>
      <c r="K736" s="356">
        <f t="shared" si="241"/>
        <v>0</v>
      </c>
      <c r="L736" s="241">
        <f t="shared" si="241"/>
        <v>0</v>
      </c>
      <c r="M736" s="229" t="e">
        <f>SUM(L736/K736)*100</f>
        <v>#DIV/0!</v>
      </c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</row>
    <row r="737" spans="1:177" ht="18.75">
      <c r="A737" s="68">
        <f t="shared" si="232"/>
        <v>40</v>
      </c>
      <c r="B737" s="39"/>
      <c r="C737" s="110" t="s">
        <v>49</v>
      </c>
      <c r="D737" s="111" t="s">
        <v>128</v>
      </c>
      <c r="E737" s="241">
        <v>5000</v>
      </c>
      <c r="F737" s="241">
        <v>6500</v>
      </c>
      <c r="G737" s="356">
        <v>2000</v>
      </c>
      <c r="H737" s="356">
        <v>7000</v>
      </c>
      <c r="I737" s="241">
        <v>5000</v>
      </c>
      <c r="J737" s="356">
        <v>5000</v>
      </c>
      <c r="K737" s="356">
        <v>0</v>
      </c>
      <c r="L737" s="241">
        <v>0</v>
      </c>
      <c r="M737" s="229" t="e">
        <f>SUM(L737/K737)*100</f>
        <v>#DIV/0!</v>
      </c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</row>
    <row r="738" spans="1:177" ht="18.75">
      <c r="A738" s="68">
        <f t="shared" si="232"/>
        <v>41</v>
      </c>
      <c r="B738" s="39"/>
      <c r="C738" s="110"/>
      <c r="D738" s="111"/>
      <c r="E738" s="241"/>
      <c r="F738" s="241"/>
      <c r="G738" s="356"/>
      <c r="H738" s="356"/>
      <c r="I738" s="241"/>
      <c r="J738" s="356"/>
      <c r="K738" s="356"/>
      <c r="L738" s="241"/>
      <c r="M738" s="36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</row>
    <row r="739" spans="1:177" ht="18.75">
      <c r="A739" s="68">
        <f t="shared" si="232"/>
        <v>42</v>
      </c>
      <c r="B739" s="116">
        <v>3</v>
      </c>
      <c r="C739" s="117" t="s">
        <v>229</v>
      </c>
      <c r="D739" s="159"/>
      <c r="E739" s="247">
        <f>SUM(E740+E741)</f>
        <v>79615</v>
      </c>
      <c r="F739" s="247">
        <f aca="true" t="shared" si="242" ref="F739:L739">SUM(F740+F741)</f>
        <v>99645</v>
      </c>
      <c r="G739" s="247">
        <f>SUM(G740+G741)</f>
        <v>118965</v>
      </c>
      <c r="H739" s="247">
        <f>SUM(H740+H741)</f>
        <v>123845</v>
      </c>
      <c r="I739" s="247">
        <f t="shared" si="242"/>
        <v>74135</v>
      </c>
      <c r="J739" s="247">
        <f t="shared" si="242"/>
        <v>170028</v>
      </c>
      <c r="K739" s="247">
        <f t="shared" si="242"/>
        <v>115383</v>
      </c>
      <c r="L739" s="247">
        <f t="shared" si="242"/>
        <v>115383</v>
      </c>
      <c r="M739" s="145">
        <f>SUM(L739/K739*100)</f>
        <v>100</v>
      </c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</row>
    <row r="740" spans="1:177" s="1" customFormat="1" ht="18.75">
      <c r="A740" s="68">
        <f t="shared" si="232"/>
        <v>43</v>
      </c>
      <c r="B740" s="39"/>
      <c r="C740" s="100" t="s">
        <v>35</v>
      </c>
      <c r="D740" s="73"/>
      <c r="E740" s="246">
        <f>SUM(E742+E756+E768-E741)</f>
        <v>67917</v>
      </c>
      <c r="F740" s="246">
        <f>SUM(F742+F756+F768-F741)</f>
        <v>99645</v>
      </c>
      <c r="G740" s="264">
        <f>SUM(G742+G756+G768+G763)</f>
        <v>118965</v>
      </c>
      <c r="H740" s="264">
        <f>SUM(H742+H756+H768+H763)</f>
        <v>123845</v>
      </c>
      <c r="I740" s="246">
        <f>SUM(I742+I756+I768)</f>
        <v>74135</v>
      </c>
      <c r="J740" s="264">
        <f>SUM(J742+J756+J768+J763-J766-J751+J749)</f>
        <v>125028</v>
      </c>
      <c r="K740" s="264">
        <f>SUM(K742+K756+K768)</f>
        <v>115383</v>
      </c>
      <c r="L740" s="246">
        <f>SUM(L742+L756+L768)</f>
        <v>115383</v>
      </c>
      <c r="M740" s="77">
        <f>SUM(L740/K740*100)</f>
        <v>100</v>
      </c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</row>
    <row r="741" spans="1:177" s="16" customFormat="1" ht="18.75">
      <c r="A741" s="68">
        <f t="shared" si="232"/>
        <v>44</v>
      </c>
      <c r="B741" s="39"/>
      <c r="C741" s="100" t="s">
        <v>78</v>
      </c>
      <c r="D741" s="73"/>
      <c r="E741" s="246">
        <f>SUM(E747)</f>
        <v>11698</v>
      </c>
      <c r="F741" s="246">
        <f>SUM(F747)</f>
        <v>0</v>
      </c>
      <c r="G741" s="264"/>
      <c r="H741" s="264"/>
      <c r="I741" s="246"/>
      <c r="J741" s="264">
        <f>SUM(J766+J751)</f>
        <v>45000</v>
      </c>
      <c r="K741" s="264"/>
      <c r="L741" s="246"/>
      <c r="M741" s="77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</row>
    <row r="742" spans="1:177" s="16" customFormat="1" ht="18.75">
      <c r="A742" s="68">
        <f t="shared" si="232"/>
        <v>45</v>
      </c>
      <c r="B742" s="39"/>
      <c r="C742" s="110" t="s">
        <v>130</v>
      </c>
      <c r="D742" s="111" t="s">
        <v>230</v>
      </c>
      <c r="E742" s="241">
        <f>SUM(E744:E752)</f>
        <v>20145</v>
      </c>
      <c r="F742" s="241">
        <f aca="true" t="shared" si="243" ref="F742:L742">SUM(F744:F752)</f>
        <v>38045</v>
      </c>
      <c r="G742" s="356">
        <f>SUM(G744:G752)</f>
        <v>48900</v>
      </c>
      <c r="H742" s="356">
        <f>SUM(H744:H752)</f>
        <v>52500</v>
      </c>
      <c r="I742" s="241">
        <f t="shared" si="243"/>
        <v>18000</v>
      </c>
      <c r="J742" s="356">
        <f>SUM(J744:J747)</f>
        <v>56000</v>
      </c>
      <c r="K742" s="356">
        <f t="shared" si="243"/>
        <v>53000</v>
      </c>
      <c r="L742" s="241">
        <f t="shared" si="243"/>
        <v>53000</v>
      </c>
      <c r="M742" s="229">
        <f>SUM(L742/K742)*100</f>
        <v>100</v>
      </c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</row>
    <row r="743" spans="1:177" ht="18.75">
      <c r="A743" s="68">
        <f aca="true" t="shared" si="244" ref="A743:A791">SUM(A742+1)</f>
        <v>46</v>
      </c>
      <c r="B743" s="39"/>
      <c r="C743" s="110" t="s">
        <v>246</v>
      </c>
      <c r="D743" s="111" t="s">
        <v>247</v>
      </c>
      <c r="E743" s="241">
        <f>SUM(E742)</f>
        <v>20145</v>
      </c>
      <c r="F743" s="241">
        <f aca="true" t="shared" si="245" ref="F743:L743">SUM(F742)</f>
        <v>38045</v>
      </c>
      <c r="G743" s="356">
        <f>SUM(G742)</f>
        <v>48900</v>
      </c>
      <c r="H743" s="356">
        <f>SUM(H742)</f>
        <v>52500</v>
      </c>
      <c r="I743" s="241">
        <f t="shared" si="245"/>
        <v>18000</v>
      </c>
      <c r="J743" s="356">
        <f t="shared" si="245"/>
        <v>56000</v>
      </c>
      <c r="K743" s="356">
        <f t="shared" si="245"/>
        <v>53000</v>
      </c>
      <c r="L743" s="241">
        <f t="shared" si="245"/>
        <v>53000</v>
      </c>
      <c r="M743" s="229">
        <f>SUM(L743/K743)*100</f>
        <v>100</v>
      </c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</row>
    <row r="744" spans="1:177" ht="18.75">
      <c r="A744" s="68">
        <f t="shared" si="244"/>
        <v>47</v>
      </c>
      <c r="B744" s="39"/>
      <c r="C744" s="110" t="s">
        <v>61</v>
      </c>
      <c r="D744" s="111" t="s">
        <v>125</v>
      </c>
      <c r="E744" s="241">
        <v>641</v>
      </c>
      <c r="F744" s="241">
        <v>1858</v>
      </c>
      <c r="G744" s="356">
        <v>2500</v>
      </c>
      <c r="H744" s="356">
        <v>2500</v>
      </c>
      <c r="I744" s="241">
        <v>1000</v>
      </c>
      <c r="J744" s="356">
        <v>3000</v>
      </c>
      <c r="K744" s="356">
        <v>3000</v>
      </c>
      <c r="L744" s="241">
        <v>3000</v>
      </c>
      <c r="M744" s="229">
        <f>SUM(L744/K744)*100</f>
        <v>100</v>
      </c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</row>
    <row r="745" spans="1:177" ht="18.75">
      <c r="A745" s="68">
        <f t="shared" si="244"/>
        <v>48</v>
      </c>
      <c r="B745" s="39"/>
      <c r="C745" s="110" t="s">
        <v>55</v>
      </c>
      <c r="D745" s="111" t="s">
        <v>76</v>
      </c>
      <c r="E745" s="241">
        <v>7806</v>
      </c>
      <c r="F745" s="241">
        <v>36187</v>
      </c>
      <c r="G745" s="356">
        <v>46400</v>
      </c>
      <c r="H745" s="356">
        <v>50000</v>
      </c>
      <c r="I745" s="241">
        <v>17000</v>
      </c>
      <c r="J745" s="356">
        <v>50000</v>
      </c>
      <c r="K745" s="356">
        <v>50000</v>
      </c>
      <c r="L745" s="241">
        <v>50000</v>
      </c>
      <c r="M745" s="229">
        <f>SUM(L745/K745)*100</f>
        <v>100</v>
      </c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</row>
    <row r="746" spans="1:177" ht="18.75">
      <c r="A746" s="68">
        <f t="shared" si="244"/>
        <v>49</v>
      </c>
      <c r="B746" s="39"/>
      <c r="C746" s="110" t="s">
        <v>151</v>
      </c>
      <c r="D746" s="111" t="s">
        <v>514</v>
      </c>
      <c r="E746" s="241"/>
      <c r="F746" s="241"/>
      <c r="G746" s="356"/>
      <c r="H746" s="356"/>
      <c r="I746" s="241"/>
      <c r="J746" s="405">
        <v>3000</v>
      </c>
      <c r="K746" s="356"/>
      <c r="L746" s="241"/>
      <c r="M746" s="229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</row>
    <row r="747" spans="1:177" ht="18.75">
      <c r="A747" s="68">
        <f t="shared" si="244"/>
        <v>50</v>
      </c>
      <c r="B747" s="39"/>
      <c r="C747" s="110" t="s">
        <v>182</v>
      </c>
      <c r="D747" s="111" t="s">
        <v>486</v>
      </c>
      <c r="E747" s="241">
        <v>11698</v>
      </c>
      <c r="F747" s="241">
        <v>0</v>
      </c>
      <c r="G747" s="356"/>
      <c r="H747" s="356"/>
      <c r="I747" s="241"/>
      <c r="J747" s="356"/>
      <c r="K747" s="356"/>
      <c r="L747" s="241"/>
      <c r="M747" s="229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</row>
    <row r="748" spans="1:177" ht="18.75">
      <c r="A748" s="68">
        <f t="shared" si="244"/>
        <v>51</v>
      </c>
      <c r="B748" s="42"/>
      <c r="C748" s="110"/>
      <c r="D748" s="111"/>
      <c r="E748" s="241"/>
      <c r="F748" s="241"/>
      <c r="G748" s="356"/>
      <c r="H748" s="356"/>
      <c r="I748" s="241"/>
      <c r="J748" s="356"/>
      <c r="K748" s="356"/>
      <c r="L748" s="241"/>
      <c r="M748" s="36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</row>
    <row r="749" spans="1:177" ht="18.75">
      <c r="A749" s="68">
        <f t="shared" si="244"/>
        <v>52</v>
      </c>
      <c r="B749" s="42"/>
      <c r="C749" s="110" t="s">
        <v>136</v>
      </c>
      <c r="D749" s="111" t="s">
        <v>521</v>
      </c>
      <c r="E749" s="241"/>
      <c r="F749" s="241"/>
      <c r="G749" s="356"/>
      <c r="H749" s="356"/>
      <c r="I749" s="241"/>
      <c r="J749" s="356">
        <v>25000</v>
      </c>
      <c r="K749" s="356"/>
      <c r="L749" s="241"/>
      <c r="M749" s="36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</row>
    <row r="750" spans="1:177" ht="18.75">
      <c r="A750" s="68">
        <f t="shared" si="244"/>
        <v>53</v>
      </c>
      <c r="B750" s="42"/>
      <c r="C750" s="110" t="s">
        <v>7</v>
      </c>
      <c r="D750" s="111" t="s">
        <v>522</v>
      </c>
      <c r="E750" s="241"/>
      <c r="F750" s="241"/>
      <c r="G750" s="356"/>
      <c r="H750" s="356"/>
      <c r="I750" s="241"/>
      <c r="J750" s="356">
        <f>SUM(J751)</f>
        <v>25000</v>
      </c>
      <c r="K750" s="356"/>
      <c r="L750" s="241"/>
      <c r="M750" s="36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</row>
    <row r="751" spans="1:177" ht="18.75">
      <c r="A751" s="68">
        <f t="shared" si="244"/>
        <v>54</v>
      </c>
      <c r="B751" s="42"/>
      <c r="C751" s="110" t="s">
        <v>188</v>
      </c>
      <c r="D751" s="111" t="s">
        <v>523</v>
      </c>
      <c r="E751" s="241"/>
      <c r="F751" s="241"/>
      <c r="G751" s="356"/>
      <c r="H751" s="356"/>
      <c r="I751" s="241"/>
      <c r="J751" s="356">
        <v>25000</v>
      </c>
      <c r="K751" s="356"/>
      <c r="L751" s="241"/>
      <c r="M751" s="36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</row>
    <row r="752" spans="1:177" ht="19.5" thickBot="1">
      <c r="A752" s="90"/>
      <c r="B752" s="93"/>
      <c r="C752" s="158"/>
      <c r="D752" s="160"/>
      <c r="E752" s="242"/>
      <c r="F752" s="242"/>
      <c r="G752" s="328"/>
      <c r="H752" s="242"/>
      <c r="I752" s="242"/>
      <c r="J752" s="357"/>
      <c r="K752" s="357"/>
      <c r="L752" s="242"/>
      <c r="M752" s="161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</row>
    <row r="753" spans="1:177" ht="19.5" thickBot="1">
      <c r="A753" s="50"/>
      <c r="B753" s="115" t="s">
        <v>28</v>
      </c>
      <c r="C753" s="51" t="s">
        <v>16</v>
      </c>
      <c r="D753" s="119"/>
      <c r="E753" s="300" t="s">
        <v>399</v>
      </c>
      <c r="F753" s="384" t="s">
        <v>402</v>
      </c>
      <c r="G753" s="384" t="s">
        <v>491</v>
      </c>
      <c r="H753" s="384" t="s">
        <v>491</v>
      </c>
      <c r="I753" s="335"/>
      <c r="J753" s="386" t="s">
        <v>492</v>
      </c>
      <c r="K753" s="384" t="s">
        <v>493</v>
      </c>
      <c r="L753" s="384" t="s">
        <v>503</v>
      </c>
      <c r="M753" s="385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</row>
    <row r="754" spans="1:177" ht="18" customHeight="1">
      <c r="A754" s="52"/>
      <c r="B754" s="53" t="s">
        <v>29</v>
      </c>
      <c r="C754" s="54" t="s">
        <v>15</v>
      </c>
      <c r="D754" s="224" t="s">
        <v>17</v>
      </c>
      <c r="E754" s="55" t="s">
        <v>20</v>
      </c>
      <c r="F754" s="416" t="s">
        <v>478</v>
      </c>
      <c r="G754" s="416" t="s">
        <v>22</v>
      </c>
      <c r="H754" s="416" t="s">
        <v>490</v>
      </c>
      <c r="I754" s="422" t="s">
        <v>387</v>
      </c>
      <c r="J754" s="429" t="s">
        <v>22</v>
      </c>
      <c r="K754" s="416" t="s">
        <v>494</v>
      </c>
      <c r="L754" s="416" t="s">
        <v>22</v>
      </c>
      <c r="M754" s="420" t="s">
        <v>368</v>
      </c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</row>
    <row r="755" spans="1:177" ht="18" customHeight="1" thickBot="1">
      <c r="A755" s="52"/>
      <c r="B755" s="53"/>
      <c r="C755" s="53" t="s">
        <v>14</v>
      </c>
      <c r="D755" s="120"/>
      <c r="E755" s="55" t="s">
        <v>19</v>
      </c>
      <c r="F755" s="417"/>
      <c r="G755" s="417"/>
      <c r="H755" s="417"/>
      <c r="I755" s="423"/>
      <c r="J755" s="430"/>
      <c r="K755" s="417"/>
      <c r="L755" s="417"/>
      <c r="M755" s="421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</row>
    <row r="756" spans="1:177" ht="18.75">
      <c r="A756" s="91">
        <f>SUM(A751+1)</f>
        <v>55</v>
      </c>
      <c r="B756" s="142"/>
      <c r="C756" s="188" t="s">
        <v>158</v>
      </c>
      <c r="D756" s="189" t="s">
        <v>231</v>
      </c>
      <c r="E756" s="252">
        <f aca="true" t="shared" si="246" ref="E756:L756">SUM(E757)</f>
        <v>59377</v>
      </c>
      <c r="F756" s="252">
        <f t="shared" si="246"/>
        <v>61459</v>
      </c>
      <c r="G756" s="358">
        <f t="shared" si="246"/>
        <v>67865</v>
      </c>
      <c r="H756" s="358">
        <f t="shared" si="246"/>
        <v>69145</v>
      </c>
      <c r="I756" s="252">
        <f t="shared" si="246"/>
        <v>56035</v>
      </c>
      <c r="J756" s="358">
        <f t="shared" si="246"/>
        <v>66828</v>
      </c>
      <c r="K756" s="358">
        <f>SUM(K757)</f>
        <v>62183</v>
      </c>
      <c r="L756" s="252">
        <f t="shared" si="246"/>
        <v>62183</v>
      </c>
      <c r="M756" s="229">
        <f aca="true" t="shared" si="247" ref="M756:M761">SUM(L756/K756)*100</f>
        <v>100</v>
      </c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</row>
    <row r="757" spans="1:177" ht="18.75">
      <c r="A757" s="68">
        <f t="shared" si="244"/>
        <v>56</v>
      </c>
      <c r="B757" s="39"/>
      <c r="C757" s="110" t="s">
        <v>246</v>
      </c>
      <c r="D757" s="111" t="s">
        <v>247</v>
      </c>
      <c r="E757" s="241">
        <f>SUM(E758:E760)</f>
        <v>59377</v>
      </c>
      <c r="F757" s="241">
        <f>SUM(F758:F760)</f>
        <v>61459</v>
      </c>
      <c r="G757" s="356">
        <f>SUM(G758:G760)</f>
        <v>67865</v>
      </c>
      <c r="H757" s="356">
        <f>SUM(H758:H760)</f>
        <v>69145</v>
      </c>
      <c r="I757" s="241">
        <f>SUM(I758:I760)</f>
        <v>56035</v>
      </c>
      <c r="J757" s="356">
        <f>SUM(J758:J761)</f>
        <v>66828</v>
      </c>
      <c r="K757" s="356">
        <f>SUM(K758:K761)</f>
        <v>62183</v>
      </c>
      <c r="L757" s="356">
        <f>SUM(L758:L761)</f>
        <v>62183</v>
      </c>
      <c r="M757" s="229">
        <f t="shared" si="247"/>
        <v>100</v>
      </c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  <c r="FJ757" s="24"/>
      <c r="FK757" s="24"/>
      <c r="FL757" s="24"/>
      <c r="FM757" s="24"/>
      <c r="FN757" s="24"/>
      <c r="FO757" s="24"/>
      <c r="FP757" s="24"/>
      <c r="FQ757" s="24"/>
      <c r="FR757" s="24"/>
      <c r="FS757" s="24"/>
      <c r="FT757" s="24"/>
      <c r="FU757" s="24"/>
    </row>
    <row r="758" spans="1:177" ht="18.75">
      <c r="A758" s="68">
        <f t="shared" si="244"/>
        <v>57</v>
      </c>
      <c r="B758" s="39"/>
      <c r="C758" s="110" t="s">
        <v>60</v>
      </c>
      <c r="D758" s="111" t="s">
        <v>134</v>
      </c>
      <c r="E758" s="241">
        <v>32620</v>
      </c>
      <c r="F758" s="241">
        <v>35467</v>
      </c>
      <c r="G758" s="356">
        <v>40788</v>
      </c>
      <c r="H758" s="356">
        <v>40788</v>
      </c>
      <c r="I758" s="241">
        <v>31500</v>
      </c>
      <c r="J758" s="356">
        <v>41725</v>
      </c>
      <c r="K758" s="356">
        <v>37080</v>
      </c>
      <c r="L758" s="356">
        <v>37080</v>
      </c>
      <c r="M758" s="229">
        <f t="shared" si="247"/>
        <v>100</v>
      </c>
      <c r="N758" s="241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  <c r="FJ758" s="24"/>
      <c r="FK758" s="24"/>
      <c r="FL758" s="24"/>
      <c r="FM758" s="24"/>
      <c r="FN758" s="24"/>
      <c r="FO758" s="24"/>
      <c r="FP758" s="24"/>
      <c r="FQ758" s="24"/>
      <c r="FR758" s="24"/>
      <c r="FS758" s="24"/>
      <c r="FT758" s="24"/>
      <c r="FU758" s="24"/>
    </row>
    <row r="759" spans="1:177" ht="18.75">
      <c r="A759" s="68">
        <f t="shared" si="244"/>
        <v>58</v>
      </c>
      <c r="B759" s="39"/>
      <c r="C759" s="110" t="s">
        <v>61</v>
      </c>
      <c r="D759" s="111" t="s">
        <v>125</v>
      </c>
      <c r="E759" s="241">
        <v>11509</v>
      </c>
      <c r="F759" s="241">
        <v>12807</v>
      </c>
      <c r="G759" s="356">
        <v>14357</v>
      </c>
      <c r="H759" s="356">
        <v>14357</v>
      </c>
      <c r="I759" s="241">
        <v>10535</v>
      </c>
      <c r="J759" s="356">
        <v>14640</v>
      </c>
      <c r="K759" s="356">
        <v>14640</v>
      </c>
      <c r="L759" s="241">
        <v>14640</v>
      </c>
      <c r="M759" s="229">
        <f t="shared" si="247"/>
        <v>100</v>
      </c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  <c r="FJ759" s="24"/>
      <c r="FK759" s="24"/>
      <c r="FL759" s="24"/>
      <c r="FM759" s="24"/>
      <c r="FN759" s="24"/>
      <c r="FO759" s="24"/>
      <c r="FP759" s="24"/>
      <c r="FQ759" s="24"/>
      <c r="FR759" s="24"/>
      <c r="FS759" s="24"/>
      <c r="FT759" s="24"/>
      <c r="FU759" s="24"/>
    </row>
    <row r="760" spans="1:177" ht="18.75">
      <c r="A760" s="68">
        <f t="shared" si="244"/>
        <v>59</v>
      </c>
      <c r="B760" s="39"/>
      <c r="C760" s="110" t="s">
        <v>449</v>
      </c>
      <c r="D760" s="111" t="s">
        <v>76</v>
      </c>
      <c r="E760" s="241">
        <v>15248</v>
      </c>
      <c r="F760" s="241">
        <v>13185</v>
      </c>
      <c r="G760" s="356">
        <v>12720</v>
      </c>
      <c r="H760" s="356">
        <v>14000</v>
      </c>
      <c r="I760" s="241">
        <v>14000</v>
      </c>
      <c r="J760" s="356">
        <v>7500</v>
      </c>
      <c r="K760" s="356">
        <v>7500</v>
      </c>
      <c r="L760" s="241">
        <v>7500</v>
      </c>
      <c r="M760" s="229">
        <f t="shared" si="247"/>
        <v>100</v>
      </c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</row>
    <row r="761" spans="1:177" ht="18.75">
      <c r="A761" s="68">
        <f t="shared" si="244"/>
        <v>60</v>
      </c>
      <c r="B761" s="39"/>
      <c r="C761" s="110" t="s">
        <v>170</v>
      </c>
      <c r="D761" s="111" t="s">
        <v>511</v>
      </c>
      <c r="E761" s="241"/>
      <c r="F761" s="241">
        <v>193</v>
      </c>
      <c r="G761" s="356"/>
      <c r="H761" s="356">
        <v>1713</v>
      </c>
      <c r="I761" s="241"/>
      <c r="J761" s="356">
        <v>2963</v>
      </c>
      <c r="K761" s="356">
        <v>2963</v>
      </c>
      <c r="L761" s="241">
        <v>2963</v>
      </c>
      <c r="M761" s="36">
        <f t="shared" si="247"/>
        <v>100</v>
      </c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</row>
    <row r="762" spans="1:177" ht="18.75">
      <c r="A762" s="68">
        <f t="shared" si="244"/>
        <v>61</v>
      </c>
      <c r="B762" s="39"/>
      <c r="C762" s="110"/>
      <c r="D762" s="111"/>
      <c r="E762" s="241"/>
      <c r="F762" s="241"/>
      <c r="G762" s="356"/>
      <c r="H762" s="356"/>
      <c r="I762" s="241"/>
      <c r="J762" s="356"/>
      <c r="K762" s="356"/>
      <c r="L762" s="241"/>
      <c r="M762" s="36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</row>
    <row r="763" spans="1:177" ht="18.75">
      <c r="A763" s="68">
        <f t="shared" si="244"/>
        <v>62</v>
      </c>
      <c r="B763" s="39"/>
      <c r="C763" s="110" t="s">
        <v>160</v>
      </c>
      <c r="D763" s="111" t="s">
        <v>502</v>
      </c>
      <c r="E763" s="241"/>
      <c r="F763" s="241"/>
      <c r="G763" s="356">
        <f>SUM(G764)</f>
        <v>2000</v>
      </c>
      <c r="H763" s="356">
        <f>SUM(H764)</f>
        <v>2000</v>
      </c>
      <c r="I763" s="241"/>
      <c r="J763" s="356">
        <f>SUM(J764)</f>
        <v>22000</v>
      </c>
      <c r="K763" s="356"/>
      <c r="L763" s="241"/>
      <c r="M763" s="36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</row>
    <row r="764" spans="1:177" ht="18.75">
      <c r="A764" s="68">
        <f t="shared" si="244"/>
        <v>63</v>
      </c>
      <c r="B764" s="39"/>
      <c r="C764" s="110" t="s">
        <v>246</v>
      </c>
      <c r="D764" s="111" t="s">
        <v>247</v>
      </c>
      <c r="E764" s="241"/>
      <c r="F764" s="241"/>
      <c r="G764" s="356">
        <f>SUM(G765)</f>
        <v>2000</v>
      </c>
      <c r="H764" s="356">
        <f>SUM(H765)</f>
        <v>2000</v>
      </c>
      <c r="I764" s="241"/>
      <c r="J764" s="356">
        <f>SUM(J765+J766)</f>
        <v>22000</v>
      </c>
      <c r="K764" s="356">
        <f>SUM(K765+K766)</f>
        <v>2000</v>
      </c>
      <c r="L764" s="356">
        <f>SUM(L765+L766)</f>
        <v>2000</v>
      </c>
      <c r="M764" s="36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</row>
    <row r="765" spans="1:177" ht="18.75">
      <c r="A765" s="68">
        <f t="shared" si="244"/>
        <v>64</v>
      </c>
      <c r="B765" s="39"/>
      <c r="C765" s="110" t="s">
        <v>55</v>
      </c>
      <c r="D765" s="111" t="s">
        <v>111</v>
      </c>
      <c r="E765" s="241"/>
      <c r="F765" s="241"/>
      <c r="G765" s="356">
        <v>2000</v>
      </c>
      <c r="H765" s="356">
        <v>2000</v>
      </c>
      <c r="I765" s="241"/>
      <c r="J765" s="356">
        <v>2000</v>
      </c>
      <c r="K765" s="356">
        <v>2000</v>
      </c>
      <c r="L765" s="241">
        <v>2000</v>
      </c>
      <c r="M765" s="36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</row>
    <row r="766" spans="1:177" ht="18.75">
      <c r="A766" s="68">
        <f t="shared" si="244"/>
        <v>65</v>
      </c>
      <c r="B766" s="39"/>
      <c r="C766" s="110" t="s">
        <v>403</v>
      </c>
      <c r="D766" s="111" t="s">
        <v>515</v>
      </c>
      <c r="E766" s="241"/>
      <c r="F766" s="241"/>
      <c r="G766" s="356"/>
      <c r="H766" s="356"/>
      <c r="I766" s="241"/>
      <c r="J766" s="405">
        <v>20000</v>
      </c>
      <c r="K766" s="356"/>
      <c r="L766" s="241"/>
      <c r="M766" s="36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</row>
    <row r="767" spans="1:177" ht="18.75">
      <c r="A767" s="68">
        <f t="shared" si="244"/>
        <v>66</v>
      </c>
      <c r="B767" s="39"/>
      <c r="C767" s="110"/>
      <c r="D767" s="111"/>
      <c r="E767" s="241"/>
      <c r="F767" s="241"/>
      <c r="G767" s="356"/>
      <c r="H767" s="356"/>
      <c r="I767" s="241"/>
      <c r="J767" s="356"/>
      <c r="K767" s="356"/>
      <c r="L767" s="241"/>
      <c r="M767" s="36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</row>
    <row r="768" spans="1:177" ht="18.75">
      <c r="A768" s="68">
        <f t="shared" si="244"/>
        <v>67</v>
      </c>
      <c r="B768" s="39"/>
      <c r="C768" s="110" t="s">
        <v>201</v>
      </c>
      <c r="D768" s="111" t="s">
        <v>248</v>
      </c>
      <c r="E768" s="241">
        <f aca="true" t="shared" si="248" ref="E768:L768">SUM(E769)</f>
        <v>93</v>
      </c>
      <c r="F768" s="241">
        <f t="shared" si="248"/>
        <v>141</v>
      </c>
      <c r="G768" s="356">
        <f t="shared" si="248"/>
        <v>200</v>
      </c>
      <c r="H768" s="356">
        <f t="shared" si="248"/>
        <v>200</v>
      </c>
      <c r="I768" s="241">
        <f t="shared" si="248"/>
        <v>100</v>
      </c>
      <c r="J768" s="356">
        <f t="shared" si="248"/>
        <v>200</v>
      </c>
      <c r="K768" s="356">
        <f t="shared" si="248"/>
        <v>200</v>
      </c>
      <c r="L768" s="241">
        <f t="shared" si="248"/>
        <v>200</v>
      </c>
      <c r="M768" s="229">
        <f>SUM(L768/K768)*100</f>
        <v>100</v>
      </c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</row>
    <row r="769" spans="1:177" ht="18.75">
      <c r="A769" s="68">
        <f t="shared" si="244"/>
        <v>68</v>
      </c>
      <c r="B769" s="39"/>
      <c r="C769" s="110" t="s">
        <v>246</v>
      </c>
      <c r="D769" s="111" t="s">
        <v>247</v>
      </c>
      <c r="E769" s="241">
        <f aca="true" t="shared" si="249" ref="E769:K769">SUM(E770:E770)</f>
        <v>93</v>
      </c>
      <c r="F769" s="241">
        <f t="shared" si="249"/>
        <v>141</v>
      </c>
      <c r="G769" s="356">
        <f t="shared" si="249"/>
        <v>200</v>
      </c>
      <c r="H769" s="356">
        <f t="shared" si="249"/>
        <v>200</v>
      </c>
      <c r="I769" s="241">
        <f t="shared" si="249"/>
        <v>100</v>
      </c>
      <c r="J769" s="356">
        <f t="shared" si="249"/>
        <v>200</v>
      </c>
      <c r="K769" s="356">
        <f t="shared" si="249"/>
        <v>200</v>
      </c>
      <c r="L769" s="241">
        <f>SUM(L770)</f>
        <v>200</v>
      </c>
      <c r="M769" s="229">
        <f>SUM(L769/K769)*100</f>
        <v>100</v>
      </c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</row>
    <row r="770" spans="1:177" ht="18.75">
      <c r="A770" s="68">
        <f t="shared" si="244"/>
        <v>69</v>
      </c>
      <c r="B770" s="39"/>
      <c r="C770" s="110" t="s">
        <v>110</v>
      </c>
      <c r="D770" s="111" t="s">
        <v>135</v>
      </c>
      <c r="E770" s="241">
        <v>93</v>
      </c>
      <c r="F770" s="241">
        <v>141</v>
      </c>
      <c r="G770" s="356">
        <v>200</v>
      </c>
      <c r="H770" s="356">
        <v>200</v>
      </c>
      <c r="I770" s="241">
        <v>100</v>
      </c>
      <c r="J770" s="356">
        <v>200</v>
      </c>
      <c r="K770" s="356">
        <v>200</v>
      </c>
      <c r="L770" s="241">
        <v>200</v>
      </c>
      <c r="M770" s="229">
        <f>SUM(L770/K770)*100</f>
        <v>100</v>
      </c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</row>
    <row r="771" spans="1:177" ht="18.75">
      <c r="A771" s="68">
        <f t="shared" si="244"/>
        <v>70</v>
      </c>
      <c r="B771" s="39"/>
      <c r="C771" s="110"/>
      <c r="D771" s="111"/>
      <c r="E771" s="241"/>
      <c r="F771" s="241"/>
      <c r="G771" s="356"/>
      <c r="H771" s="356"/>
      <c r="I771" s="241"/>
      <c r="J771" s="356"/>
      <c r="K771" s="356"/>
      <c r="L771" s="241"/>
      <c r="M771" s="36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</row>
    <row r="772" spans="1:177" ht="18.75">
      <c r="A772" s="68">
        <f t="shared" si="244"/>
        <v>71</v>
      </c>
      <c r="B772" s="116">
        <v>4</v>
      </c>
      <c r="C772" s="117" t="s">
        <v>265</v>
      </c>
      <c r="D772" s="159"/>
      <c r="E772" s="247">
        <f>SUM(E773+E774)</f>
        <v>184927</v>
      </c>
      <c r="F772" s="247">
        <f aca="true" t="shared" si="250" ref="F772:L772">SUM(F773+F774)</f>
        <v>328044</v>
      </c>
      <c r="G772" s="247">
        <f>SUM(G773+G774)</f>
        <v>57000</v>
      </c>
      <c r="H772" s="247">
        <f>SUM(H773+H774)</f>
        <v>628803</v>
      </c>
      <c r="I772" s="247" t="e">
        <f t="shared" si="250"/>
        <v>#REF!</v>
      </c>
      <c r="J772" s="247">
        <f t="shared" si="250"/>
        <v>3306867</v>
      </c>
      <c r="K772" s="247">
        <f t="shared" si="250"/>
        <v>1557000</v>
      </c>
      <c r="L772" s="247">
        <f t="shared" si="250"/>
        <v>17000</v>
      </c>
      <c r="M772" s="145">
        <f>SUM(L772/K772*100)</f>
        <v>1.0918432883750802</v>
      </c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</row>
    <row r="773" spans="1:177" s="1" customFormat="1" ht="18.75">
      <c r="A773" s="68">
        <f t="shared" si="244"/>
        <v>72</v>
      </c>
      <c r="B773" s="39"/>
      <c r="C773" s="100" t="s">
        <v>35</v>
      </c>
      <c r="D773" s="73"/>
      <c r="E773" s="323">
        <f>SUM(E775+E788-E781-E7728-E784-E785)</f>
        <v>153895</v>
      </c>
      <c r="F773" s="323">
        <f>SUM(F775+F788-F781-F7728-F784-F785)</f>
        <v>60811</v>
      </c>
      <c r="G773" s="323">
        <f>SUM(G775+G788-G783-G7729-G784-G785)</f>
        <v>17000</v>
      </c>
      <c r="H773" s="323">
        <f>SUM(H775+H788-H783-H7729-H784-H785)</f>
        <v>453374</v>
      </c>
      <c r="I773" s="246">
        <f>SUM(I775+I788-I781-I785)</f>
        <v>187423</v>
      </c>
      <c r="J773" s="323">
        <f>SUM(J775+J788-J781-J782-J780)</f>
        <v>86867</v>
      </c>
      <c r="K773" s="323">
        <f>SUM(K775+K788-K781-K7728-K784-K785)</f>
        <v>1287000</v>
      </c>
      <c r="L773" s="323">
        <f>SUM(L775+L788-L781-L7728-L784-L785)</f>
        <v>17000</v>
      </c>
      <c r="M773" s="77">
        <f>SUM(L773/K773*100)</f>
        <v>1.320901320901321</v>
      </c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</row>
    <row r="774" spans="1:177" s="16" customFormat="1" ht="18.75">
      <c r="A774" s="68">
        <f t="shared" si="244"/>
        <v>73</v>
      </c>
      <c r="B774" s="39"/>
      <c r="C774" s="100" t="s">
        <v>78</v>
      </c>
      <c r="D774" s="73"/>
      <c r="E774" s="323">
        <f>SUM(E781:E785)</f>
        <v>31032</v>
      </c>
      <c r="F774" s="323">
        <f>SUM(F781:F785)</f>
        <v>267233</v>
      </c>
      <c r="G774" s="323">
        <f>SUM(G781:G785)</f>
        <v>40000</v>
      </c>
      <c r="H774" s="323">
        <f>SUM(H781:H785)</f>
        <v>175429</v>
      </c>
      <c r="I774" s="246" t="e">
        <f>SUM(#REF!+I781+I785)</f>
        <v>#REF!</v>
      </c>
      <c r="J774" s="323">
        <f>SUM(J780:J785)</f>
        <v>3220000</v>
      </c>
      <c r="K774" s="323">
        <f>SUM(K781:K785)</f>
        <v>270000</v>
      </c>
      <c r="L774" s="323">
        <f>SUM(L781:L785)</f>
        <v>0</v>
      </c>
      <c r="M774" s="77">
        <f>SUM(L774/K774*100)</f>
        <v>0</v>
      </c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</row>
    <row r="775" spans="1:177" s="16" customFormat="1" ht="18.75">
      <c r="A775" s="68">
        <f t="shared" si="244"/>
        <v>74</v>
      </c>
      <c r="B775" s="39"/>
      <c r="C775" s="110" t="s">
        <v>246</v>
      </c>
      <c r="D775" s="111" t="s">
        <v>247</v>
      </c>
      <c r="E775" s="241">
        <f>SUM(E776:E786)</f>
        <v>171205</v>
      </c>
      <c r="F775" s="241">
        <f aca="true" t="shared" si="251" ref="F775:L775">SUM(F776:F786)</f>
        <v>327171</v>
      </c>
      <c r="G775" s="356">
        <f>SUM(G776:G786)</f>
        <v>55000</v>
      </c>
      <c r="H775" s="356">
        <f>SUM(H776:H786)</f>
        <v>490429</v>
      </c>
      <c r="I775" s="241">
        <f t="shared" si="251"/>
        <v>190080</v>
      </c>
      <c r="J775" s="356">
        <f t="shared" si="251"/>
        <v>3235000</v>
      </c>
      <c r="K775" s="356">
        <f t="shared" si="251"/>
        <v>1485000</v>
      </c>
      <c r="L775" s="356">
        <f t="shared" si="251"/>
        <v>15000</v>
      </c>
      <c r="M775" s="229">
        <f>SUM(L775/K775)*100</f>
        <v>1.0101010101010102</v>
      </c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</row>
    <row r="776" spans="1:177" ht="18.75">
      <c r="A776" s="68">
        <f t="shared" si="244"/>
        <v>75</v>
      </c>
      <c r="B776" s="39"/>
      <c r="C776" s="110" t="s">
        <v>188</v>
      </c>
      <c r="D776" s="111" t="s">
        <v>452</v>
      </c>
      <c r="E776" s="241"/>
      <c r="F776" s="241">
        <v>2688</v>
      </c>
      <c r="G776" s="356"/>
      <c r="H776" s="356"/>
      <c r="I776" s="241">
        <v>13400</v>
      </c>
      <c r="J776" s="356"/>
      <c r="K776" s="356"/>
      <c r="L776" s="241"/>
      <c r="M776" s="229" t="e">
        <f>SUM(L776/K776)*100</f>
        <v>#DIV/0!</v>
      </c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</row>
    <row r="777" spans="1:177" ht="18.75">
      <c r="A777" s="68">
        <f t="shared" si="244"/>
        <v>76</v>
      </c>
      <c r="B777" s="39"/>
      <c r="C777" s="110" t="s">
        <v>151</v>
      </c>
      <c r="D777" s="111" t="s">
        <v>450</v>
      </c>
      <c r="E777" s="241">
        <v>22298</v>
      </c>
      <c r="F777" s="241">
        <v>0</v>
      </c>
      <c r="G777" s="356">
        <v>0</v>
      </c>
      <c r="H777" s="356">
        <v>0</v>
      </c>
      <c r="I777" s="241">
        <v>22600</v>
      </c>
      <c r="J777" s="356">
        <v>0</v>
      </c>
      <c r="K777" s="356">
        <v>0</v>
      </c>
      <c r="L777" s="241">
        <v>0</v>
      </c>
      <c r="M777" s="36">
        <v>0</v>
      </c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</row>
    <row r="778" spans="1:177" ht="18.75">
      <c r="A778" s="68">
        <f t="shared" si="244"/>
        <v>77</v>
      </c>
      <c r="B778" s="39"/>
      <c r="C778" s="110" t="s">
        <v>151</v>
      </c>
      <c r="D778" s="111" t="s">
        <v>412</v>
      </c>
      <c r="E778" s="241">
        <v>46451</v>
      </c>
      <c r="F778" s="241">
        <v>0</v>
      </c>
      <c r="G778" s="356"/>
      <c r="H778" s="356"/>
      <c r="I778" s="241">
        <v>46500</v>
      </c>
      <c r="J778" s="356"/>
      <c r="K778" s="356"/>
      <c r="L778" s="241"/>
      <c r="M778" s="36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</row>
    <row r="779" spans="1:177" ht="18.75">
      <c r="A779" s="68">
        <f t="shared" si="244"/>
        <v>78</v>
      </c>
      <c r="B779" s="39"/>
      <c r="C779" s="401" t="s">
        <v>151</v>
      </c>
      <c r="D779" s="402" t="s">
        <v>413</v>
      </c>
      <c r="E779" s="241">
        <v>71424</v>
      </c>
      <c r="F779" s="241">
        <v>45000</v>
      </c>
      <c r="G779" s="356"/>
      <c r="H779" s="356">
        <v>300000</v>
      </c>
      <c r="I779" s="241">
        <v>72300</v>
      </c>
      <c r="J779" s="356"/>
      <c r="K779" s="356"/>
      <c r="L779" s="241"/>
      <c r="M779" s="36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</row>
    <row r="780" spans="1:177" ht="18.75">
      <c r="A780" s="68">
        <f t="shared" si="244"/>
        <v>79</v>
      </c>
      <c r="B780" s="39"/>
      <c r="C780" s="401" t="s">
        <v>403</v>
      </c>
      <c r="D780" s="402" t="s">
        <v>516</v>
      </c>
      <c r="E780" s="241"/>
      <c r="F780" s="241"/>
      <c r="G780" s="356"/>
      <c r="H780" s="356"/>
      <c r="I780" s="241"/>
      <c r="J780" s="356">
        <v>2500000</v>
      </c>
      <c r="K780" s="356">
        <v>1200000</v>
      </c>
      <c r="L780" s="241"/>
      <c r="M780" s="36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  <c r="FJ780" s="24"/>
      <c r="FK780" s="24"/>
      <c r="FL780" s="24"/>
      <c r="FM780" s="24"/>
      <c r="FN780" s="24"/>
      <c r="FO780" s="24"/>
      <c r="FP780" s="24"/>
      <c r="FQ780" s="24"/>
      <c r="FR780" s="24"/>
      <c r="FS780" s="24"/>
      <c r="FT780" s="24"/>
      <c r="FU780" s="24"/>
    </row>
    <row r="781" spans="1:177" ht="18.75">
      <c r="A781" s="68">
        <f t="shared" si="244"/>
        <v>80</v>
      </c>
      <c r="B781" s="39"/>
      <c r="C781" s="110" t="s">
        <v>403</v>
      </c>
      <c r="D781" s="111" t="s">
        <v>517</v>
      </c>
      <c r="E781" s="241">
        <v>0</v>
      </c>
      <c r="F781" s="241">
        <v>267233</v>
      </c>
      <c r="G781" s="356"/>
      <c r="H781" s="356"/>
      <c r="I781" s="241">
        <v>0</v>
      </c>
      <c r="J781" s="405">
        <v>600000</v>
      </c>
      <c r="K781" s="356">
        <v>200000</v>
      </c>
      <c r="L781" s="241"/>
      <c r="M781" s="229">
        <f>SUM(L781/K781)*100</f>
        <v>0</v>
      </c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  <c r="FJ781" s="24"/>
      <c r="FK781" s="24"/>
      <c r="FL781" s="24"/>
      <c r="FM781" s="24"/>
      <c r="FN781" s="24"/>
      <c r="FO781" s="24"/>
      <c r="FP781" s="24"/>
      <c r="FQ781" s="24"/>
      <c r="FR781" s="24"/>
      <c r="FS781" s="24"/>
      <c r="FT781" s="24"/>
      <c r="FU781" s="24"/>
    </row>
    <row r="782" spans="1:177" ht="18.75">
      <c r="A782" s="68">
        <f t="shared" si="244"/>
        <v>81</v>
      </c>
      <c r="B782" s="39"/>
      <c r="C782" s="110" t="s">
        <v>403</v>
      </c>
      <c r="D782" s="111" t="s">
        <v>518</v>
      </c>
      <c r="E782" s="241"/>
      <c r="F782" s="241"/>
      <c r="G782" s="356"/>
      <c r="H782" s="356">
        <v>135429</v>
      </c>
      <c r="I782" s="241"/>
      <c r="J782" s="356">
        <v>120000</v>
      </c>
      <c r="K782" s="356">
        <v>70000</v>
      </c>
      <c r="L782" s="241"/>
      <c r="M782" s="229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  <c r="FJ782" s="24"/>
      <c r="FK782" s="24"/>
      <c r="FL782" s="24"/>
      <c r="FM782" s="24"/>
      <c r="FN782" s="24"/>
      <c r="FO782" s="24"/>
      <c r="FP782" s="24"/>
      <c r="FQ782" s="24"/>
      <c r="FR782" s="24"/>
      <c r="FS782" s="24"/>
      <c r="FT782" s="24"/>
      <c r="FU782" s="24"/>
    </row>
    <row r="783" spans="1:177" ht="18.75">
      <c r="A783" s="68">
        <f t="shared" si="244"/>
        <v>82</v>
      </c>
      <c r="B783" s="39"/>
      <c r="C783" s="110" t="s">
        <v>403</v>
      </c>
      <c r="D783" s="111" t="s">
        <v>501</v>
      </c>
      <c r="E783" s="241"/>
      <c r="F783" s="241"/>
      <c r="G783" s="356">
        <v>40000</v>
      </c>
      <c r="H783" s="356">
        <v>40000</v>
      </c>
      <c r="I783" s="241"/>
      <c r="J783" s="356">
        <v>0</v>
      </c>
      <c r="K783" s="356"/>
      <c r="L783" s="241"/>
      <c r="M783" s="229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  <c r="FJ783" s="24"/>
      <c r="FK783" s="24"/>
      <c r="FL783" s="24"/>
      <c r="FM783" s="24"/>
      <c r="FN783" s="24"/>
      <c r="FO783" s="24"/>
      <c r="FP783" s="24"/>
      <c r="FQ783" s="24"/>
      <c r="FR783" s="24"/>
      <c r="FS783" s="24"/>
      <c r="FT783" s="24"/>
      <c r="FU783" s="24"/>
    </row>
    <row r="784" spans="1:177" ht="18.75">
      <c r="A784" s="68">
        <f t="shared" si="244"/>
        <v>83</v>
      </c>
      <c r="B784" s="39"/>
      <c r="C784" s="110" t="s">
        <v>188</v>
      </c>
      <c r="D784" s="111" t="s">
        <v>452</v>
      </c>
      <c r="E784" s="241">
        <v>10752</v>
      </c>
      <c r="F784" s="241">
        <v>0</v>
      </c>
      <c r="G784" s="356"/>
      <c r="H784" s="356"/>
      <c r="I784" s="241"/>
      <c r="J784" s="356"/>
      <c r="K784" s="356"/>
      <c r="L784" s="241"/>
      <c r="M784" s="229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  <c r="FJ784" s="24"/>
      <c r="FK784" s="24"/>
      <c r="FL784" s="24"/>
      <c r="FM784" s="24"/>
      <c r="FN784" s="24"/>
      <c r="FO784" s="24"/>
      <c r="FP784" s="24"/>
      <c r="FQ784" s="24"/>
      <c r="FR784" s="24"/>
      <c r="FS784" s="24"/>
      <c r="FT784" s="24"/>
      <c r="FU784" s="24"/>
    </row>
    <row r="785" spans="1:177" ht="18.75">
      <c r="A785" s="68">
        <f t="shared" si="244"/>
        <v>84</v>
      </c>
      <c r="B785" s="39"/>
      <c r="C785" s="110" t="s">
        <v>403</v>
      </c>
      <c r="D785" s="111" t="s">
        <v>451</v>
      </c>
      <c r="E785" s="241">
        <v>20280</v>
      </c>
      <c r="F785" s="241">
        <v>0</v>
      </c>
      <c r="G785" s="356"/>
      <c r="H785" s="356"/>
      <c r="I785" s="241">
        <v>20280</v>
      </c>
      <c r="J785" s="356"/>
      <c r="K785" s="356"/>
      <c r="L785" s="241"/>
      <c r="M785" s="36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  <c r="FJ785" s="24"/>
      <c r="FK785" s="24"/>
      <c r="FL785" s="24"/>
      <c r="FM785" s="24"/>
      <c r="FN785" s="24"/>
      <c r="FO785" s="24"/>
      <c r="FP785" s="24"/>
      <c r="FQ785" s="24"/>
      <c r="FR785" s="24"/>
      <c r="FS785" s="24"/>
      <c r="FT785" s="24"/>
      <c r="FU785" s="24"/>
    </row>
    <row r="786" spans="1:177" ht="18.75">
      <c r="A786" s="68">
        <f t="shared" si="244"/>
        <v>85</v>
      </c>
      <c r="B786" s="39"/>
      <c r="C786" s="110" t="s">
        <v>151</v>
      </c>
      <c r="D786" s="111" t="s">
        <v>419</v>
      </c>
      <c r="E786" s="241">
        <v>0</v>
      </c>
      <c r="F786" s="241">
        <v>12250</v>
      </c>
      <c r="G786" s="356">
        <v>15000</v>
      </c>
      <c r="H786" s="356">
        <v>15000</v>
      </c>
      <c r="I786" s="241">
        <v>15000</v>
      </c>
      <c r="J786" s="405">
        <v>15000</v>
      </c>
      <c r="K786" s="356">
        <v>15000</v>
      </c>
      <c r="L786" s="241">
        <v>15000</v>
      </c>
      <c r="M786" s="229">
        <f>SUM(L786/K786)*100</f>
        <v>100</v>
      </c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  <c r="FJ786" s="24"/>
      <c r="FK786" s="24"/>
      <c r="FL786" s="24"/>
      <c r="FM786" s="24"/>
      <c r="FN786" s="24"/>
      <c r="FO786" s="24"/>
      <c r="FP786" s="24"/>
      <c r="FQ786" s="24"/>
      <c r="FR786" s="24"/>
      <c r="FS786" s="24"/>
      <c r="FT786" s="24"/>
      <c r="FU786" s="24"/>
    </row>
    <row r="787" spans="1:177" ht="18.75">
      <c r="A787" s="68">
        <f t="shared" si="244"/>
        <v>86</v>
      </c>
      <c r="B787" s="39"/>
      <c r="C787" s="110"/>
      <c r="D787" s="111"/>
      <c r="E787" s="241"/>
      <c r="F787" s="241"/>
      <c r="G787" s="356"/>
      <c r="H787" s="356"/>
      <c r="I787" s="241"/>
      <c r="J787" s="356"/>
      <c r="K787" s="356"/>
      <c r="L787" s="241"/>
      <c r="M787" s="36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  <c r="FJ787" s="24"/>
      <c r="FK787" s="24"/>
      <c r="FL787" s="24"/>
      <c r="FM787" s="24"/>
      <c r="FN787" s="24"/>
      <c r="FO787" s="24"/>
      <c r="FP787" s="24"/>
      <c r="FQ787" s="24"/>
      <c r="FR787" s="24"/>
      <c r="FS787" s="24"/>
      <c r="FT787" s="24"/>
      <c r="FU787" s="24"/>
    </row>
    <row r="788" spans="1:177" ht="18.75">
      <c r="A788" s="68">
        <f t="shared" si="244"/>
        <v>87</v>
      </c>
      <c r="B788" s="39"/>
      <c r="C788" s="110" t="s">
        <v>6</v>
      </c>
      <c r="D788" s="111" t="s">
        <v>48</v>
      </c>
      <c r="E788" s="241">
        <f>SUM(E789:E791)</f>
        <v>13722</v>
      </c>
      <c r="F788" s="241">
        <f aca="true" t="shared" si="252" ref="F788:L788">SUM(F789:F791)</f>
        <v>873</v>
      </c>
      <c r="G788" s="356">
        <f>SUM(G789:G791)</f>
        <v>2000</v>
      </c>
      <c r="H788" s="356">
        <f>SUM(H789:H791)</f>
        <v>2945</v>
      </c>
      <c r="I788" s="241">
        <f t="shared" si="252"/>
        <v>17623</v>
      </c>
      <c r="J788" s="356">
        <f t="shared" si="252"/>
        <v>71867</v>
      </c>
      <c r="K788" s="356">
        <f t="shared" si="252"/>
        <v>2000</v>
      </c>
      <c r="L788" s="241">
        <f t="shared" si="252"/>
        <v>2000</v>
      </c>
      <c r="M788" s="229">
        <f>SUM(L788/K788)*100</f>
        <v>100</v>
      </c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  <c r="FJ788" s="24"/>
      <c r="FK788" s="24"/>
      <c r="FL788" s="24"/>
      <c r="FM788" s="24"/>
      <c r="FN788" s="24"/>
      <c r="FO788" s="24"/>
      <c r="FP788" s="24"/>
      <c r="FQ788" s="24"/>
      <c r="FR788" s="24"/>
      <c r="FS788" s="24"/>
      <c r="FT788" s="24"/>
      <c r="FU788" s="24"/>
    </row>
    <row r="789" spans="1:177" ht="18.75">
      <c r="A789" s="68">
        <f t="shared" si="244"/>
        <v>88</v>
      </c>
      <c r="B789" s="39"/>
      <c r="C789" s="110" t="s">
        <v>151</v>
      </c>
      <c r="D789" s="111" t="s">
        <v>249</v>
      </c>
      <c r="E789" s="241">
        <v>841</v>
      </c>
      <c r="F789" s="241">
        <v>873</v>
      </c>
      <c r="G789" s="356"/>
      <c r="H789" s="356">
        <v>945</v>
      </c>
      <c r="I789" s="241">
        <v>841</v>
      </c>
      <c r="J789" s="356"/>
      <c r="K789" s="356"/>
      <c r="L789" s="241"/>
      <c r="M789" s="229" t="e">
        <f>SUM(L789/K789)*100</f>
        <v>#DIV/0!</v>
      </c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  <c r="FJ789" s="24"/>
      <c r="FK789" s="24"/>
      <c r="FL789" s="24"/>
      <c r="FM789" s="24"/>
      <c r="FN789" s="24"/>
      <c r="FO789" s="24"/>
      <c r="FP789" s="24"/>
      <c r="FQ789" s="24"/>
      <c r="FR789" s="24"/>
      <c r="FS789" s="24"/>
      <c r="FT789" s="24"/>
      <c r="FU789" s="24"/>
    </row>
    <row r="790" spans="1:177" ht="18.75">
      <c r="A790" s="68">
        <f t="shared" si="244"/>
        <v>89</v>
      </c>
      <c r="B790" s="39"/>
      <c r="C790" s="110" t="s">
        <v>151</v>
      </c>
      <c r="D790" s="111" t="s">
        <v>439</v>
      </c>
      <c r="E790" s="241">
        <v>10711</v>
      </c>
      <c r="F790" s="241">
        <v>0</v>
      </c>
      <c r="G790" s="356"/>
      <c r="H790" s="356"/>
      <c r="I790" s="241">
        <v>14782</v>
      </c>
      <c r="J790" s="356">
        <v>71867</v>
      </c>
      <c r="K790" s="356"/>
      <c r="L790" s="241"/>
      <c r="M790" s="229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  <c r="FJ790" s="24"/>
      <c r="FK790" s="24"/>
      <c r="FL790" s="24"/>
      <c r="FM790" s="24"/>
      <c r="FN790" s="24"/>
      <c r="FO790" s="24"/>
      <c r="FP790" s="24"/>
      <c r="FQ790" s="24"/>
      <c r="FR790" s="24"/>
      <c r="FS790" s="24"/>
      <c r="FT790" s="24"/>
      <c r="FU790" s="24"/>
    </row>
    <row r="791" spans="1:177" ht="19.5" thickBot="1">
      <c r="A791" s="68">
        <f t="shared" si="244"/>
        <v>90</v>
      </c>
      <c r="B791" s="157"/>
      <c r="C791" s="158" t="s">
        <v>151</v>
      </c>
      <c r="D791" s="160" t="s">
        <v>388</v>
      </c>
      <c r="E791" s="242">
        <v>2170</v>
      </c>
      <c r="F791" s="242">
        <v>0</v>
      </c>
      <c r="G791" s="357">
        <v>2000</v>
      </c>
      <c r="H791" s="357">
        <v>2000</v>
      </c>
      <c r="I791" s="242">
        <v>2000</v>
      </c>
      <c r="J791" s="357">
        <v>0</v>
      </c>
      <c r="K791" s="357">
        <v>2000</v>
      </c>
      <c r="L791" s="242">
        <v>2000</v>
      </c>
      <c r="M791" s="295">
        <f>SUM(L791/K791)*100</f>
        <v>100</v>
      </c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  <c r="FJ791" s="24"/>
      <c r="FK791" s="24"/>
      <c r="FL791" s="24"/>
      <c r="FM791" s="24"/>
      <c r="FN791" s="24"/>
      <c r="FO791" s="24"/>
      <c r="FP791" s="24"/>
      <c r="FQ791" s="24"/>
      <c r="FR791" s="24"/>
      <c r="FS791" s="24"/>
      <c r="FT791" s="24"/>
      <c r="FU791" s="24"/>
    </row>
    <row r="792" spans="1:177" ht="19.5" thickBot="1">
      <c r="A792" s="427" t="s">
        <v>250</v>
      </c>
      <c r="B792" s="428"/>
      <c r="C792" s="428"/>
      <c r="D792" s="428"/>
      <c r="E792" s="428"/>
      <c r="F792" s="428"/>
      <c r="G792" s="428"/>
      <c r="H792" s="428"/>
      <c r="I792" s="428"/>
      <c r="J792" s="428"/>
      <c r="K792" s="428"/>
      <c r="L792" s="428"/>
      <c r="M792" s="7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  <c r="FJ792" s="24"/>
      <c r="FK792" s="24"/>
      <c r="FL792" s="24"/>
      <c r="FM792" s="24"/>
      <c r="FN792" s="24"/>
      <c r="FO792" s="24"/>
      <c r="FP792" s="24"/>
      <c r="FQ792" s="24"/>
      <c r="FR792" s="24"/>
      <c r="FS792" s="24"/>
      <c r="FT792" s="24"/>
      <c r="FU792" s="24"/>
    </row>
    <row r="793" spans="1:177" s="78" customFormat="1" ht="19.5" thickBot="1">
      <c r="A793" s="50"/>
      <c r="B793" s="115" t="s">
        <v>28</v>
      </c>
      <c r="C793" s="51" t="s">
        <v>16</v>
      </c>
      <c r="D793" s="119"/>
      <c r="E793" s="300" t="s">
        <v>399</v>
      </c>
      <c r="F793" s="384" t="s">
        <v>402</v>
      </c>
      <c r="G793" s="384" t="s">
        <v>491</v>
      </c>
      <c r="H793" s="384" t="s">
        <v>491</v>
      </c>
      <c r="I793" s="335"/>
      <c r="J793" s="386" t="s">
        <v>492</v>
      </c>
      <c r="K793" s="384" t="s">
        <v>493</v>
      </c>
      <c r="L793" s="384" t="s">
        <v>503</v>
      </c>
      <c r="M793" s="385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  <c r="BT793" s="10"/>
      <c r="BU793" s="10"/>
      <c r="BV793" s="10"/>
      <c r="BW793" s="10"/>
      <c r="BX793" s="10"/>
      <c r="BY793" s="10"/>
      <c r="BZ793" s="10"/>
      <c r="CA793" s="10"/>
      <c r="CB793" s="10"/>
      <c r="CC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  <c r="CW793" s="10"/>
      <c r="CX793" s="10"/>
      <c r="CY793" s="10"/>
      <c r="CZ793" s="10"/>
      <c r="DA793" s="10"/>
      <c r="DB793" s="10"/>
      <c r="DC793" s="10"/>
      <c r="DD793" s="10"/>
      <c r="DE793" s="10"/>
      <c r="DF793" s="10"/>
      <c r="DG793" s="10"/>
      <c r="DH793" s="10"/>
      <c r="DI793" s="10"/>
      <c r="DJ793" s="10"/>
      <c r="DK793" s="10"/>
      <c r="DL793" s="10"/>
      <c r="DM793" s="10"/>
      <c r="DN793" s="10"/>
      <c r="DO793" s="10"/>
      <c r="DP793" s="10"/>
      <c r="DQ793" s="10"/>
      <c r="DR793" s="10"/>
      <c r="DS793" s="10"/>
      <c r="DT793" s="10"/>
      <c r="DU793" s="10"/>
      <c r="DV793" s="10"/>
      <c r="DW793" s="10"/>
      <c r="DX793" s="10"/>
      <c r="DY793" s="10"/>
      <c r="DZ793" s="10"/>
      <c r="EA793" s="10"/>
      <c r="EB793" s="10"/>
      <c r="EC793" s="10"/>
      <c r="ED793" s="10"/>
      <c r="EE793" s="10"/>
      <c r="EF793" s="10"/>
      <c r="EG793" s="10"/>
      <c r="EH793" s="10"/>
      <c r="EI793" s="10"/>
      <c r="EJ793" s="10"/>
      <c r="EK793" s="10"/>
      <c r="EL793" s="10"/>
      <c r="EM793" s="10"/>
      <c r="EN793" s="10"/>
      <c r="EO793" s="10"/>
      <c r="EP793" s="10"/>
      <c r="EQ793" s="10"/>
      <c r="ER793" s="10"/>
      <c r="ES793" s="10"/>
      <c r="ET793" s="10"/>
      <c r="EU793" s="10"/>
      <c r="EV793" s="10"/>
      <c r="EW793" s="10"/>
      <c r="EX793" s="10"/>
      <c r="EY793" s="10"/>
      <c r="EZ793" s="10"/>
      <c r="FA793" s="10"/>
      <c r="FB793" s="10"/>
      <c r="FC793" s="10"/>
      <c r="FD793" s="10"/>
      <c r="FE793" s="10"/>
      <c r="FF793" s="10"/>
      <c r="FG793" s="10"/>
      <c r="FH793" s="10"/>
      <c r="FI793" s="10"/>
      <c r="FJ793" s="10"/>
      <c r="FK793" s="10"/>
      <c r="FL793" s="10"/>
      <c r="FM793" s="10"/>
      <c r="FN793" s="10"/>
      <c r="FO793" s="10"/>
      <c r="FP793" s="10"/>
      <c r="FQ793" s="10"/>
      <c r="FR793" s="10"/>
      <c r="FS793" s="10"/>
      <c r="FT793" s="10"/>
      <c r="FU793" s="10"/>
    </row>
    <row r="794" spans="1:177" ht="18" customHeight="1">
      <c r="A794" s="52"/>
      <c r="B794" s="53" t="s">
        <v>29</v>
      </c>
      <c r="C794" s="54" t="s">
        <v>15</v>
      </c>
      <c r="D794" s="224" t="s">
        <v>17</v>
      </c>
      <c r="E794" s="55" t="s">
        <v>20</v>
      </c>
      <c r="F794" s="416" t="s">
        <v>478</v>
      </c>
      <c r="G794" s="416" t="s">
        <v>22</v>
      </c>
      <c r="H794" s="416" t="s">
        <v>490</v>
      </c>
      <c r="I794" s="422" t="s">
        <v>387</v>
      </c>
      <c r="J794" s="429" t="s">
        <v>22</v>
      </c>
      <c r="K794" s="416" t="s">
        <v>494</v>
      </c>
      <c r="L794" s="416" t="s">
        <v>22</v>
      </c>
      <c r="M794" s="420" t="s">
        <v>368</v>
      </c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  <c r="FJ794" s="24"/>
      <c r="FK794" s="24"/>
      <c r="FL794" s="24"/>
      <c r="FM794" s="24"/>
      <c r="FN794" s="24"/>
      <c r="FO794" s="24"/>
      <c r="FP794" s="24"/>
      <c r="FQ794" s="24"/>
      <c r="FR794" s="24"/>
      <c r="FS794" s="24"/>
      <c r="FT794" s="24"/>
      <c r="FU794" s="24"/>
    </row>
    <row r="795" spans="1:177" ht="18" customHeight="1" thickBot="1">
      <c r="A795" s="52"/>
      <c r="B795" s="53"/>
      <c r="C795" s="53" t="s">
        <v>14</v>
      </c>
      <c r="D795" s="120"/>
      <c r="E795" s="55" t="s">
        <v>19</v>
      </c>
      <c r="F795" s="417"/>
      <c r="G795" s="417"/>
      <c r="H795" s="417"/>
      <c r="I795" s="423"/>
      <c r="J795" s="430"/>
      <c r="K795" s="417"/>
      <c r="L795" s="417"/>
      <c r="M795" s="421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  <c r="FJ795" s="24"/>
      <c r="FK795" s="24"/>
      <c r="FL795" s="24"/>
      <c r="FM795" s="24"/>
      <c r="FN795" s="24"/>
      <c r="FO795" s="24"/>
      <c r="FP795" s="24"/>
      <c r="FQ795" s="24"/>
      <c r="FR795" s="24"/>
      <c r="FS795" s="24"/>
      <c r="FT795" s="24"/>
      <c r="FU795" s="24"/>
    </row>
    <row r="796" spans="1:177" ht="18.75">
      <c r="A796" s="40">
        <v>1</v>
      </c>
      <c r="B796" s="424" t="s">
        <v>251</v>
      </c>
      <c r="C796" s="425"/>
      <c r="D796" s="426"/>
      <c r="E796" s="329">
        <f aca="true" t="shared" si="253" ref="E796:L796">SUM(E797:E799)</f>
        <v>221214</v>
      </c>
      <c r="F796" s="238">
        <f t="shared" si="253"/>
        <v>235603</v>
      </c>
      <c r="G796" s="238">
        <f t="shared" si="253"/>
        <v>337930</v>
      </c>
      <c r="H796" s="238">
        <f t="shared" si="253"/>
        <v>355100</v>
      </c>
      <c r="I796" s="238">
        <f t="shared" si="253"/>
        <v>236300</v>
      </c>
      <c r="J796" s="238">
        <f t="shared" si="253"/>
        <v>241000</v>
      </c>
      <c r="K796" s="238">
        <f t="shared" si="253"/>
        <v>224000</v>
      </c>
      <c r="L796" s="238">
        <f t="shared" si="253"/>
        <v>224000</v>
      </c>
      <c r="M796" s="69">
        <f>SUM(L796/K796*100)</f>
        <v>100</v>
      </c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  <c r="FJ796" s="24"/>
      <c r="FK796" s="24"/>
      <c r="FL796" s="24"/>
      <c r="FM796" s="24"/>
      <c r="FN796" s="24"/>
      <c r="FO796" s="24"/>
      <c r="FP796" s="24"/>
      <c r="FQ796" s="24"/>
      <c r="FR796" s="24"/>
      <c r="FS796" s="24"/>
      <c r="FT796" s="24"/>
      <c r="FU796" s="24"/>
    </row>
    <row r="797" spans="1:177" ht="18.75">
      <c r="A797" s="21">
        <f>SUM(A796+1)</f>
        <v>2</v>
      </c>
      <c r="B797" s="49" t="s">
        <v>23</v>
      </c>
      <c r="C797" s="96" t="s">
        <v>24</v>
      </c>
      <c r="D797" s="74"/>
      <c r="E797" s="309">
        <f>SUM(E801+E822+E842+E833)</f>
        <v>183035</v>
      </c>
      <c r="F797" s="75">
        <f aca="true" t="shared" si="254" ref="F797:L797">SUM(F801+F822+F842+F833+F837)</f>
        <v>211950</v>
      </c>
      <c r="G797" s="75">
        <f t="shared" si="254"/>
        <v>225000</v>
      </c>
      <c r="H797" s="75">
        <f t="shared" si="254"/>
        <v>232170</v>
      </c>
      <c r="I797" s="75">
        <f t="shared" si="254"/>
        <v>191300</v>
      </c>
      <c r="J797" s="75">
        <f t="shared" si="254"/>
        <v>241000</v>
      </c>
      <c r="K797" s="75">
        <f t="shared" si="254"/>
        <v>224000</v>
      </c>
      <c r="L797" s="75">
        <f t="shared" si="254"/>
        <v>224000</v>
      </c>
      <c r="M797" s="77">
        <f>SUM(L797/K797*100)</f>
        <v>100</v>
      </c>
      <c r="N797" s="3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  <c r="FJ797" s="24"/>
      <c r="FK797" s="24"/>
      <c r="FL797" s="24"/>
      <c r="FM797" s="24"/>
      <c r="FN797" s="24"/>
      <c r="FO797" s="24"/>
      <c r="FP797" s="24"/>
      <c r="FQ797" s="24"/>
      <c r="FR797" s="24"/>
      <c r="FS797" s="24"/>
      <c r="FT797" s="24"/>
      <c r="FU797" s="24"/>
    </row>
    <row r="798" spans="1:177" s="1" customFormat="1" ht="18.75">
      <c r="A798" s="21">
        <f>SUM(A797+1)</f>
        <v>3</v>
      </c>
      <c r="B798" s="13"/>
      <c r="C798" s="97" t="s">
        <v>25</v>
      </c>
      <c r="D798" s="76"/>
      <c r="E798" s="325">
        <f aca="true" t="shared" si="255" ref="E798:L798">SUM(E843+E823+E802+E838)</f>
        <v>38179</v>
      </c>
      <c r="F798" s="240">
        <f t="shared" si="255"/>
        <v>23653</v>
      </c>
      <c r="G798" s="240">
        <f t="shared" si="255"/>
        <v>112930</v>
      </c>
      <c r="H798" s="240">
        <f t="shared" si="255"/>
        <v>122930</v>
      </c>
      <c r="I798" s="240">
        <f t="shared" si="255"/>
        <v>45000</v>
      </c>
      <c r="J798" s="240">
        <f t="shared" si="255"/>
        <v>0</v>
      </c>
      <c r="K798" s="240">
        <f t="shared" si="255"/>
        <v>0</v>
      </c>
      <c r="L798" s="240">
        <f t="shared" si="255"/>
        <v>0</v>
      </c>
      <c r="M798" s="77" t="e">
        <f>SUM(L798/K798*100)</f>
        <v>#DIV/0!</v>
      </c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</row>
    <row r="799" spans="1:177" ht="19.5" thickBot="1">
      <c r="A799" s="21">
        <f>SUM(A798+1)</f>
        <v>4</v>
      </c>
      <c r="B799" s="13"/>
      <c r="C799" s="97" t="s">
        <v>26</v>
      </c>
      <c r="D799" s="76"/>
      <c r="E799" s="325"/>
      <c r="F799" s="240"/>
      <c r="G799" s="240"/>
      <c r="H799" s="240"/>
      <c r="I799" s="240"/>
      <c r="J799" s="240"/>
      <c r="K799" s="240"/>
      <c r="L799" s="240"/>
      <c r="M799" s="77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  <c r="FJ799" s="24"/>
      <c r="FK799" s="24"/>
      <c r="FL799" s="24"/>
      <c r="FM799" s="24"/>
      <c r="FN799" s="24"/>
      <c r="FO799" s="24"/>
      <c r="FP799" s="24"/>
      <c r="FQ799" s="24"/>
      <c r="FR799" s="24"/>
      <c r="FS799" s="24"/>
      <c r="FT799" s="24"/>
      <c r="FU799" s="24"/>
    </row>
    <row r="800" spans="1:177" ht="19.5" thickTop="1">
      <c r="A800" s="68">
        <f>SUM(A799+1)</f>
        <v>5</v>
      </c>
      <c r="B800" s="62">
        <v>1</v>
      </c>
      <c r="C800" s="98" t="s">
        <v>252</v>
      </c>
      <c r="D800" s="99"/>
      <c r="E800" s="245">
        <f>SUM(E801+E802)</f>
        <v>79888</v>
      </c>
      <c r="F800" s="245">
        <f aca="true" t="shared" si="256" ref="F800:L800">SUM(F801+F802)</f>
        <v>85114</v>
      </c>
      <c r="G800" s="342">
        <f>SUM(G801+G802)</f>
        <v>84000</v>
      </c>
      <c r="H800" s="342">
        <f>SUM(H801+H802)</f>
        <v>84000</v>
      </c>
      <c r="I800" s="245">
        <f t="shared" si="256"/>
        <v>85300</v>
      </c>
      <c r="J800" s="342">
        <f t="shared" si="256"/>
        <v>84000</v>
      </c>
      <c r="K800" s="342">
        <f t="shared" si="256"/>
        <v>84000</v>
      </c>
      <c r="L800" s="342">
        <f t="shared" si="256"/>
        <v>84000</v>
      </c>
      <c r="M800" s="234">
        <f>SUM(L800/K800*100)</f>
        <v>100</v>
      </c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  <c r="FJ800" s="24"/>
      <c r="FK800" s="24"/>
      <c r="FL800" s="24"/>
      <c r="FM800" s="24"/>
      <c r="FN800" s="24"/>
      <c r="FO800" s="24"/>
      <c r="FP800" s="24"/>
      <c r="FQ800" s="24"/>
      <c r="FR800" s="24"/>
      <c r="FS800" s="24"/>
      <c r="FT800" s="24"/>
      <c r="FU800" s="24"/>
    </row>
    <row r="801" spans="1:177" s="1" customFormat="1" ht="18.75">
      <c r="A801" s="68">
        <f>SUM(A800+1)</f>
        <v>6</v>
      </c>
      <c r="B801" s="39"/>
      <c r="C801" s="100" t="s">
        <v>35</v>
      </c>
      <c r="D801" s="73"/>
      <c r="E801" s="246">
        <f>SUM(E803+E813-E820)</f>
        <v>49857</v>
      </c>
      <c r="F801" s="246">
        <f>SUM(F803+F813)</f>
        <v>61532</v>
      </c>
      <c r="G801" s="246">
        <f>SUM(G803+G813-G820)</f>
        <v>84000</v>
      </c>
      <c r="H801" s="246">
        <f>SUM(H803+H813-H820)</f>
        <v>84000</v>
      </c>
      <c r="I801" s="246">
        <f>SUM(I803+I813-I820)</f>
        <v>55300</v>
      </c>
      <c r="J801" s="246">
        <f>SUM(J803+J813-J820)</f>
        <v>84000</v>
      </c>
      <c r="K801" s="246">
        <f>SUM(K803+K813-K811)</f>
        <v>84000</v>
      </c>
      <c r="L801" s="246">
        <f>SUM(L803+L813-L811)</f>
        <v>84000</v>
      </c>
      <c r="M801" s="77">
        <f>SUM(L801/K801*100)</f>
        <v>100</v>
      </c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</row>
    <row r="802" spans="1:177" s="16" customFormat="1" ht="18.75">
      <c r="A802" s="68">
        <f aca="true" t="shared" si="257" ref="A802:A835">SUM(A801+1)</f>
        <v>7</v>
      </c>
      <c r="B802" s="39"/>
      <c r="C802" s="100" t="s">
        <v>78</v>
      </c>
      <c r="D802" s="73"/>
      <c r="E802" s="246">
        <f>SUM(E820)</f>
        <v>30031</v>
      </c>
      <c r="F802" s="246">
        <f>SUM(F811)</f>
        <v>23582</v>
      </c>
      <c r="G802" s="246">
        <f>SUM(G820)</f>
        <v>0</v>
      </c>
      <c r="H802" s="246">
        <f>SUM(H820)</f>
        <v>0</v>
      </c>
      <c r="I802" s="246">
        <f>SUM(I820)</f>
        <v>30000</v>
      </c>
      <c r="J802" s="246">
        <f>SUM(J820)</f>
        <v>0</v>
      </c>
      <c r="K802" s="246">
        <f>SUM(K811)</f>
        <v>0</v>
      </c>
      <c r="L802" s="246">
        <f>SUM(L811)</f>
        <v>0</v>
      </c>
      <c r="M802" s="77" t="e">
        <f>SUM(L802/K802*100)</f>
        <v>#DIV/0!</v>
      </c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  <c r="FJ802" s="24"/>
      <c r="FK802" s="24"/>
      <c r="FL802" s="24"/>
      <c r="FM802" s="24"/>
      <c r="FN802" s="24"/>
      <c r="FO802" s="24"/>
      <c r="FP802" s="24"/>
      <c r="FQ802" s="24"/>
      <c r="FR802" s="24"/>
      <c r="FS802" s="24"/>
      <c r="FT802" s="24"/>
      <c r="FU802" s="24"/>
    </row>
    <row r="803" spans="1:177" s="16" customFormat="1" ht="18.75">
      <c r="A803" s="68">
        <f t="shared" si="257"/>
        <v>8</v>
      </c>
      <c r="B803" s="39"/>
      <c r="C803" s="110" t="s">
        <v>130</v>
      </c>
      <c r="D803" s="111" t="s">
        <v>253</v>
      </c>
      <c r="E803" s="241">
        <f aca="true" t="shared" si="258" ref="E803:L803">SUM(E804)</f>
        <v>39514</v>
      </c>
      <c r="F803" s="241">
        <f t="shared" si="258"/>
        <v>44500</v>
      </c>
      <c r="G803" s="241">
        <f t="shared" si="258"/>
        <v>62000</v>
      </c>
      <c r="H803" s="241">
        <f t="shared" si="258"/>
        <v>62000</v>
      </c>
      <c r="I803" s="241">
        <f t="shared" si="258"/>
        <v>40500</v>
      </c>
      <c r="J803" s="241">
        <f t="shared" si="258"/>
        <v>60000</v>
      </c>
      <c r="K803" s="241">
        <f t="shared" si="258"/>
        <v>60000</v>
      </c>
      <c r="L803" s="241">
        <f t="shared" si="258"/>
        <v>60000</v>
      </c>
      <c r="M803" s="229">
        <f aca="true" t="shared" si="259" ref="M803:M810">SUM(L803/K803)*100</f>
        <v>100</v>
      </c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  <c r="FJ803" s="24"/>
      <c r="FK803" s="24"/>
      <c r="FL803" s="24"/>
      <c r="FM803" s="24"/>
      <c r="FN803" s="24"/>
      <c r="FO803" s="24"/>
      <c r="FP803" s="24"/>
      <c r="FQ803" s="24"/>
      <c r="FR803" s="24"/>
      <c r="FS803" s="24"/>
      <c r="FT803" s="24"/>
      <c r="FU803" s="24"/>
    </row>
    <row r="804" spans="1:177" ht="18.75">
      <c r="A804" s="68">
        <f t="shared" si="257"/>
        <v>9</v>
      </c>
      <c r="B804" s="39"/>
      <c r="C804" s="110" t="s">
        <v>7</v>
      </c>
      <c r="D804" s="111" t="s">
        <v>8</v>
      </c>
      <c r="E804" s="241">
        <f aca="true" t="shared" si="260" ref="E804:J804">SUM(E805+E808)</f>
        <v>39514</v>
      </c>
      <c r="F804" s="241">
        <f t="shared" si="260"/>
        <v>44500</v>
      </c>
      <c r="G804" s="241">
        <f t="shared" si="260"/>
        <v>62000</v>
      </c>
      <c r="H804" s="241">
        <f t="shared" si="260"/>
        <v>62000</v>
      </c>
      <c r="I804" s="241">
        <f t="shared" si="260"/>
        <v>40500</v>
      </c>
      <c r="J804" s="241">
        <f t="shared" si="260"/>
        <v>60000</v>
      </c>
      <c r="K804" s="241">
        <f>SUM(K805+K808+K811)</f>
        <v>60000</v>
      </c>
      <c r="L804" s="241">
        <f>SUM(L805+L808+L811)</f>
        <v>60000</v>
      </c>
      <c r="M804" s="229">
        <f t="shared" si="259"/>
        <v>100</v>
      </c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  <c r="FJ804" s="24"/>
      <c r="FK804" s="24"/>
      <c r="FL804" s="24"/>
      <c r="FM804" s="24"/>
      <c r="FN804" s="24"/>
      <c r="FO804" s="24"/>
      <c r="FP804" s="24"/>
      <c r="FQ804" s="24"/>
      <c r="FR804" s="24"/>
      <c r="FS804" s="24"/>
      <c r="FT804" s="24"/>
      <c r="FU804" s="24"/>
    </row>
    <row r="805" spans="1:177" ht="18.75">
      <c r="A805" s="68">
        <f t="shared" si="257"/>
        <v>10</v>
      </c>
      <c r="B805" s="39"/>
      <c r="C805" s="112"/>
      <c r="D805" s="113" t="s">
        <v>252</v>
      </c>
      <c r="E805" s="250">
        <f>SUM(E806:E807)</f>
        <v>31411</v>
      </c>
      <c r="F805" s="250">
        <f aca="true" t="shared" si="261" ref="F805:L805">SUM(F806:F807)</f>
        <v>29812</v>
      </c>
      <c r="G805" s="359">
        <f>SUM(G806:G807)</f>
        <v>44000</v>
      </c>
      <c r="H805" s="359">
        <f>SUM(H806:H807)</f>
        <v>44000</v>
      </c>
      <c r="I805" s="250">
        <f t="shared" si="261"/>
        <v>32000</v>
      </c>
      <c r="J805" s="359">
        <f t="shared" si="261"/>
        <v>44000</v>
      </c>
      <c r="K805" s="359">
        <f t="shared" si="261"/>
        <v>44000</v>
      </c>
      <c r="L805" s="250">
        <f t="shared" si="261"/>
        <v>44000</v>
      </c>
      <c r="M805" s="229">
        <f t="shared" si="259"/>
        <v>100</v>
      </c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  <c r="FJ805" s="24"/>
      <c r="FK805" s="24"/>
      <c r="FL805" s="24"/>
      <c r="FM805" s="24"/>
      <c r="FN805" s="24"/>
      <c r="FO805" s="24"/>
      <c r="FP805" s="24"/>
      <c r="FQ805" s="24"/>
      <c r="FR805" s="24"/>
      <c r="FS805" s="24"/>
      <c r="FT805" s="24"/>
      <c r="FU805" s="24"/>
    </row>
    <row r="806" spans="1:177" ht="18.75">
      <c r="A806" s="68">
        <f t="shared" si="257"/>
        <v>11</v>
      </c>
      <c r="B806" s="39"/>
      <c r="C806" s="110" t="s">
        <v>151</v>
      </c>
      <c r="D806" s="111" t="s">
        <v>428</v>
      </c>
      <c r="E806" s="241">
        <v>28321</v>
      </c>
      <c r="F806" s="241">
        <v>26400</v>
      </c>
      <c r="G806" s="241">
        <v>30000</v>
      </c>
      <c r="H806" s="241">
        <v>30000</v>
      </c>
      <c r="I806" s="241">
        <v>30000</v>
      </c>
      <c r="J806" s="241">
        <v>30000</v>
      </c>
      <c r="K806" s="241">
        <v>30000</v>
      </c>
      <c r="L806" s="241">
        <v>30000</v>
      </c>
      <c r="M806" s="229">
        <f t="shared" si="259"/>
        <v>100</v>
      </c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  <c r="FJ806" s="24"/>
      <c r="FK806" s="24"/>
      <c r="FL806" s="24"/>
      <c r="FM806" s="24"/>
      <c r="FN806" s="24"/>
      <c r="FO806" s="24"/>
      <c r="FP806" s="24"/>
      <c r="FQ806" s="24"/>
      <c r="FR806" s="24"/>
      <c r="FS806" s="24"/>
      <c r="FT806" s="24"/>
      <c r="FU806" s="24"/>
    </row>
    <row r="807" spans="1:177" ht="18.75">
      <c r="A807" s="68">
        <f t="shared" si="257"/>
        <v>12</v>
      </c>
      <c r="B807" s="39"/>
      <c r="C807" s="110" t="s">
        <v>146</v>
      </c>
      <c r="D807" s="111" t="s">
        <v>153</v>
      </c>
      <c r="E807" s="241">
        <v>3090</v>
      </c>
      <c r="F807" s="241">
        <v>3412</v>
      </c>
      <c r="G807" s="241">
        <v>14000</v>
      </c>
      <c r="H807" s="241">
        <v>14000</v>
      </c>
      <c r="I807" s="241">
        <v>2000</v>
      </c>
      <c r="J807" s="241">
        <v>14000</v>
      </c>
      <c r="K807" s="241">
        <v>14000</v>
      </c>
      <c r="L807" s="241">
        <v>14000</v>
      </c>
      <c r="M807" s="229">
        <f t="shared" si="259"/>
        <v>100</v>
      </c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  <c r="FJ807" s="24"/>
      <c r="FK807" s="24"/>
      <c r="FL807" s="24"/>
      <c r="FM807" s="24"/>
      <c r="FN807" s="24"/>
      <c r="FO807" s="24"/>
      <c r="FP807" s="24"/>
      <c r="FQ807" s="24"/>
      <c r="FR807" s="24"/>
      <c r="FS807" s="24"/>
      <c r="FT807" s="24"/>
      <c r="FU807" s="24"/>
    </row>
    <row r="808" spans="1:177" ht="18.75">
      <c r="A808" s="68">
        <f t="shared" si="257"/>
        <v>13</v>
      </c>
      <c r="B808" s="39"/>
      <c r="C808" s="112"/>
      <c r="D808" s="113" t="s">
        <v>254</v>
      </c>
      <c r="E808" s="250">
        <f>SUM(E809:E810)</f>
        <v>8103</v>
      </c>
      <c r="F808" s="250">
        <f aca="true" t="shared" si="262" ref="F808:L808">SUM(F809:F810)</f>
        <v>14688</v>
      </c>
      <c r="G808" s="359">
        <f>SUM(G809:G810)</f>
        <v>18000</v>
      </c>
      <c r="H808" s="359">
        <f>SUM(H809:H810)</f>
        <v>18000</v>
      </c>
      <c r="I808" s="250">
        <f t="shared" si="262"/>
        <v>8500</v>
      </c>
      <c r="J808" s="359">
        <f t="shared" si="262"/>
        <v>16000</v>
      </c>
      <c r="K808" s="359">
        <f t="shared" si="262"/>
        <v>16000</v>
      </c>
      <c r="L808" s="250">
        <f t="shared" si="262"/>
        <v>16000</v>
      </c>
      <c r="M808" s="229">
        <f t="shared" si="259"/>
        <v>100</v>
      </c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  <c r="FJ808" s="24"/>
      <c r="FK808" s="24"/>
      <c r="FL808" s="24"/>
      <c r="FM808" s="24"/>
      <c r="FN808" s="24"/>
      <c r="FO808" s="24"/>
      <c r="FP808" s="24"/>
      <c r="FQ808" s="24"/>
      <c r="FR808" s="24"/>
      <c r="FS808" s="24"/>
      <c r="FT808" s="24"/>
      <c r="FU808" s="24"/>
    </row>
    <row r="809" spans="1:177" ht="18.75">
      <c r="A809" s="68">
        <f t="shared" si="257"/>
        <v>14</v>
      </c>
      <c r="B809" s="39"/>
      <c r="C809" s="110" t="s">
        <v>151</v>
      </c>
      <c r="D809" s="111" t="s">
        <v>152</v>
      </c>
      <c r="E809" s="241">
        <v>5731</v>
      </c>
      <c r="F809" s="241">
        <v>9680</v>
      </c>
      <c r="G809" s="241">
        <v>10000</v>
      </c>
      <c r="H809" s="241">
        <v>10000</v>
      </c>
      <c r="I809" s="241">
        <v>5500</v>
      </c>
      <c r="J809" s="409">
        <v>10000</v>
      </c>
      <c r="K809" s="241">
        <v>10000</v>
      </c>
      <c r="L809" s="241">
        <v>10000</v>
      </c>
      <c r="M809" s="229">
        <f t="shared" si="259"/>
        <v>100</v>
      </c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  <c r="FJ809" s="24"/>
      <c r="FK809" s="24"/>
      <c r="FL809" s="24"/>
      <c r="FM809" s="24"/>
      <c r="FN809" s="24"/>
      <c r="FO809" s="24"/>
      <c r="FP809" s="24"/>
      <c r="FQ809" s="24"/>
      <c r="FR809" s="24"/>
      <c r="FS809" s="24"/>
      <c r="FT809" s="24"/>
      <c r="FU809" s="24"/>
    </row>
    <row r="810" spans="1:177" ht="18.75">
      <c r="A810" s="68">
        <f t="shared" si="257"/>
        <v>15</v>
      </c>
      <c r="B810" s="39"/>
      <c r="C810" s="110" t="s">
        <v>146</v>
      </c>
      <c r="D810" s="111" t="s">
        <v>153</v>
      </c>
      <c r="E810" s="241">
        <v>2372</v>
      </c>
      <c r="F810" s="241">
        <v>5008</v>
      </c>
      <c r="G810" s="241">
        <v>8000</v>
      </c>
      <c r="H810" s="241">
        <v>8000</v>
      </c>
      <c r="I810" s="241">
        <v>3000</v>
      </c>
      <c r="J810" s="241">
        <v>6000</v>
      </c>
      <c r="K810" s="241">
        <v>6000</v>
      </c>
      <c r="L810" s="241">
        <v>6000</v>
      </c>
      <c r="M810" s="229">
        <f t="shared" si="259"/>
        <v>100</v>
      </c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  <c r="FJ810" s="24"/>
      <c r="FK810" s="24"/>
      <c r="FL810" s="24"/>
      <c r="FM810" s="24"/>
      <c r="FN810" s="24"/>
      <c r="FO810" s="24"/>
      <c r="FP810" s="24"/>
      <c r="FQ810" s="24"/>
      <c r="FR810" s="24"/>
      <c r="FS810" s="24"/>
      <c r="FT810" s="24"/>
      <c r="FU810" s="24"/>
    </row>
    <row r="811" spans="1:177" ht="18.75">
      <c r="A811" s="68">
        <f t="shared" si="257"/>
        <v>16</v>
      </c>
      <c r="B811" s="39"/>
      <c r="C811" s="110" t="s">
        <v>188</v>
      </c>
      <c r="D811" s="111" t="s">
        <v>474</v>
      </c>
      <c r="E811" s="241"/>
      <c r="F811" s="241">
        <v>23582</v>
      </c>
      <c r="G811" s="241"/>
      <c r="H811" s="241"/>
      <c r="I811" s="241"/>
      <c r="J811" s="241"/>
      <c r="K811" s="241"/>
      <c r="L811" s="241"/>
      <c r="M811" s="36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  <c r="FJ811" s="24"/>
      <c r="FK811" s="24"/>
      <c r="FL811" s="24"/>
      <c r="FM811" s="24"/>
      <c r="FN811" s="24"/>
      <c r="FO811" s="24"/>
      <c r="FP811" s="24"/>
      <c r="FQ811" s="24"/>
      <c r="FR811" s="24"/>
      <c r="FS811" s="24"/>
      <c r="FT811" s="24"/>
      <c r="FU811" s="24"/>
    </row>
    <row r="812" spans="1:177" ht="18.75">
      <c r="A812" s="68">
        <f t="shared" si="257"/>
        <v>17</v>
      </c>
      <c r="B812" s="39"/>
      <c r="C812" s="110"/>
      <c r="D812" s="111"/>
      <c r="E812" s="241"/>
      <c r="F812" s="241"/>
      <c r="G812" s="241"/>
      <c r="H812" s="241"/>
      <c r="I812" s="241"/>
      <c r="J812" s="241"/>
      <c r="K812" s="241"/>
      <c r="L812" s="241"/>
      <c r="M812" s="36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  <c r="FJ812" s="24"/>
      <c r="FK812" s="24"/>
      <c r="FL812" s="24"/>
      <c r="FM812" s="24"/>
      <c r="FN812" s="24"/>
      <c r="FO812" s="24"/>
      <c r="FP812" s="24"/>
      <c r="FQ812" s="24"/>
      <c r="FR812" s="24"/>
      <c r="FS812" s="24"/>
      <c r="FT812" s="24"/>
      <c r="FU812" s="24"/>
    </row>
    <row r="813" spans="1:177" ht="18.75">
      <c r="A813" s="68">
        <f t="shared" si="257"/>
        <v>18</v>
      </c>
      <c r="B813" s="39"/>
      <c r="C813" s="110" t="s">
        <v>136</v>
      </c>
      <c r="D813" s="111" t="s">
        <v>255</v>
      </c>
      <c r="E813" s="241">
        <f aca="true" t="shared" si="263" ref="E813:K813">SUM(E814)</f>
        <v>40374</v>
      </c>
      <c r="F813" s="241">
        <f t="shared" si="263"/>
        <v>17032</v>
      </c>
      <c r="G813" s="241">
        <f t="shared" si="263"/>
        <v>22000</v>
      </c>
      <c r="H813" s="241">
        <f t="shared" si="263"/>
        <v>22000</v>
      </c>
      <c r="I813" s="241">
        <f t="shared" si="263"/>
        <v>44800</v>
      </c>
      <c r="J813" s="241">
        <f t="shared" si="263"/>
        <v>24000</v>
      </c>
      <c r="K813" s="241">
        <f t="shared" si="263"/>
        <v>24000</v>
      </c>
      <c r="L813" s="241">
        <f>SUM(L814)</f>
        <v>24000</v>
      </c>
      <c r="M813" s="229">
        <f aca="true" t="shared" si="264" ref="M813:M818">SUM(L813/K813)*100</f>
        <v>100</v>
      </c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  <c r="FJ813" s="24"/>
      <c r="FK813" s="24"/>
      <c r="FL813" s="24"/>
      <c r="FM813" s="24"/>
      <c r="FN813" s="24"/>
      <c r="FO813" s="24"/>
      <c r="FP813" s="24"/>
      <c r="FQ813" s="24"/>
      <c r="FR813" s="24"/>
      <c r="FS813" s="24"/>
      <c r="FT813" s="24"/>
      <c r="FU813" s="24"/>
    </row>
    <row r="814" spans="1:177" ht="18.75">
      <c r="A814" s="68">
        <f t="shared" si="257"/>
        <v>19</v>
      </c>
      <c r="B814" s="39"/>
      <c r="C814" s="110" t="s">
        <v>7</v>
      </c>
      <c r="D814" s="111" t="s">
        <v>8</v>
      </c>
      <c r="E814" s="241">
        <f>SUM(E815:E820)</f>
        <v>40374</v>
      </c>
      <c r="F814" s="241">
        <f aca="true" t="shared" si="265" ref="F814:L814">SUM(F815:F820)</f>
        <v>17032</v>
      </c>
      <c r="G814" s="241">
        <f>SUM(G815:G820)</f>
        <v>22000</v>
      </c>
      <c r="H814" s="241">
        <f>SUM(H815:H820)</f>
        <v>22000</v>
      </c>
      <c r="I814" s="241">
        <f t="shared" si="265"/>
        <v>44800</v>
      </c>
      <c r="J814" s="241">
        <f t="shared" si="265"/>
        <v>24000</v>
      </c>
      <c r="K814" s="241">
        <f t="shared" si="265"/>
        <v>24000</v>
      </c>
      <c r="L814" s="241">
        <f t="shared" si="265"/>
        <v>24000</v>
      </c>
      <c r="M814" s="229">
        <f t="shared" si="264"/>
        <v>100</v>
      </c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  <c r="FJ814" s="24"/>
      <c r="FK814" s="24"/>
      <c r="FL814" s="24"/>
      <c r="FM814" s="24"/>
      <c r="FN814" s="24"/>
      <c r="FO814" s="24"/>
      <c r="FP814" s="24"/>
      <c r="FQ814" s="24"/>
      <c r="FR814" s="24"/>
      <c r="FS814" s="24"/>
      <c r="FT814" s="24"/>
      <c r="FU814" s="24"/>
    </row>
    <row r="815" spans="1:177" ht="18.75">
      <c r="A815" s="68">
        <f t="shared" si="257"/>
        <v>20</v>
      </c>
      <c r="B815" s="39"/>
      <c r="C815" s="110" t="s">
        <v>112</v>
      </c>
      <c r="D815" s="111" t="s">
        <v>379</v>
      </c>
      <c r="E815" s="241">
        <v>2700</v>
      </c>
      <c r="F815" s="241">
        <v>8956</v>
      </c>
      <c r="G815" s="241">
        <v>6000</v>
      </c>
      <c r="H815" s="241">
        <v>6000</v>
      </c>
      <c r="I815" s="241">
        <v>4000</v>
      </c>
      <c r="J815" s="241">
        <v>6000</v>
      </c>
      <c r="K815" s="241">
        <v>6000</v>
      </c>
      <c r="L815" s="241">
        <v>6000</v>
      </c>
      <c r="M815" s="229">
        <f t="shared" si="264"/>
        <v>100</v>
      </c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  <c r="FJ815" s="24"/>
      <c r="FK815" s="24"/>
      <c r="FL815" s="24"/>
      <c r="FM815" s="24"/>
      <c r="FN815" s="24"/>
      <c r="FO815" s="24"/>
      <c r="FP815" s="24"/>
      <c r="FQ815" s="24"/>
      <c r="FR815" s="24"/>
      <c r="FS815" s="24"/>
      <c r="FT815" s="24"/>
      <c r="FU815" s="24"/>
    </row>
    <row r="816" spans="1:177" ht="18.75">
      <c r="A816" s="68">
        <f t="shared" si="257"/>
        <v>21</v>
      </c>
      <c r="B816" s="39"/>
      <c r="C816" s="110" t="s">
        <v>151</v>
      </c>
      <c r="D816" s="111" t="s">
        <v>429</v>
      </c>
      <c r="E816" s="241">
        <v>6700</v>
      </c>
      <c r="F816" s="241">
        <v>7500</v>
      </c>
      <c r="G816" s="241">
        <v>10000</v>
      </c>
      <c r="H816" s="241">
        <v>10000</v>
      </c>
      <c r="I816" s="241">
        <v>8000</v>
      </c>
      <c r="J816" s="241">
        <v>10000</v>
      </c>
      <c r="K816" s="241">
        <v>10000</v>
      </c>
      <c r="L816" s="241">
        <v>10000</v>
      </c>
      <c r="M816" s="229">
        <f t="shared" si="264"/>
        <v>100</v>
      </c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  <c r="FJ816" s="24"/>
      <c r="FK816" s="24"/>
      <c r="FL816" s="24"/>
      <c r="FM816" s="24"/>
      <c r="FN816" s="24"/>
      <c r="FO816" s="24"/>
      <c r="FP816" s="24"/>
      <c r="FQ816" s="24"/>
      <c r="FR816" s="24"/>
      <c r="FS816" s="24"/>
      <c r="FT816" s="24"/>
      <c r="FU816" s="24"/>
    </row>
    <row r="817" spans="1:177" ht="18.75">
      <c r="A817" s="68">
        <f t="shared" si="257"/>
        <v>22</v>
      </c>
      <c r="B817" s="39"/>
      <c r="C817" s="114" t="s">
        <v>112</v>
      </c>
      <c r="D817" s="154" t="s">
        <v>256</v>
      </c>
      <c r="E817" s="241">
        <v>757</v>
      </c>
      <c r="F817" s="241">
        <v>576</v>
      </c>
      <c r="G817" s="241">
        <v>3000</v>
      </c>
      <c r="H817" s="241">
        <v>3000</v>
      </c>
      <c r="I817" s="241">
        <v>2800</v>
      </c>
      <c r="J817" s="409">
        <v>5000</v>
      </c>
      <c r="K817" s="241">
        <v>5000</v>
      </c>
      <c r="L817" s="241">
        <v>5000</v>
      </c>
      <c r="M817" s="229">
        <f t="shared" si="264"/>
        <v>100</v>
      </c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  <c r="FJ817" s="24"/>
      <c r="FK817" s="24"/>
      <c r="FL817" s="24"/>
      <c r="FM817" s="24"/>
      <c r="FN817" s="24"/>
      <c r="FO817" s="24"/>
      <c r="FP817" s="24"/>
      <c r="FQ817" s="24"/>
      <c r="FR817" s="24"/>
      <c r="FS817" s="24"/>
      <c r="FT817" s="24"/>
      <c r="FU817" s="24"/>
    </row>
    <row r="818" spans="1:177" ht="18.75">
      <c r="A818" s="68">
        <f t="shared" si="257"/>
        <v>23</v>
      </c>
      <c r="B818" s="39"/>
      <c r="C818" s="114" t="s">
        <v>146</v>
      </c>
      <c r="D818" s="154" t="s">
        <v>153</v>
      </c>
      <c r="E818" s="241">
        <v>186</v>
      </c>
      <c r="F818" s="241">
        <v>0</v>
      </c>
      <c r="G818" s="241">
        <v>3000</v>
      </c>
      <c r="H818" s="241">
        <v>3000</v>
      </c>
      <c r="I818" s="241"/>
      <c r="J818" s="241">
        <v>3000</v>
      </c>
      <c r="K818" s="241">
        <v>3000</v>
      </c>
      <c r="L818" s="241">
        <v>3000</v>
      </c>
      <c r="M818" s="229">
        <f t="shared" si="264"/>
        <v>100</v>
      </c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  <c r="FJ818" s="24"/>
      <c r="FK818" s="24"/>
      <c r="FL818" s="24"/>
      <c r="FM818" s="24"/>
      <c r="FN818" s="24"/>
      <c r="FO818" s="24"/>
      <c r="FP818" s="24"/>
      <c r="FQ818" s="24"/>
      <c r="FR818" s="24"/>
      <c r="FS818" s="24"/>
      <c r="FT818" s="24"/>
      <c r="FU818" s="24"/>
    </row>
    <row r="819" spans="1:177" ht="18.75">
      <c r="A819" s="68">
        <f t="shared" si="257"/>
        <v>24</v>
      </c>
      <c r="B819" s="39"/>
      <c r="C819" s="114"/>
      <c r="D819" s="154"/>
      <c r="E819" s="241"/>
      <c r="F819" s="241"/>
      <c r="G819" s="241"/>
      <c r="H819" s="241"/>
      <c r="I819" s="241"/>
      <c r="J819" s="241"/>
      <c r="K819" s="241"/>
      <c r="L819" s="241"/>
      <c r="M819" s="229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  <c r="FJ819" s="24"/>
      <c r="FK819" s="24"/>
      <c r="FL819" s="24"/>
      <c r="FM819" s="24"/>
      <c r="FN819" s="24"/>
      <c r="FO819" s="24"/>
      <c r="FP819" s="24"/>
      <c r="FQ819" s="24"/>
      <c r="FR819" s="24"/>
      <c r="FS819" s="24"/>
      <c r="FT819" s="24"/>
      <c r="FU819" s="24"/>
    </row>
    <row r="820" spans="1:177" ht="18.75">
      <c r="A820" s="68">
        <f t="shared" si="257"/>
        <v>25</v>
      </c>
      <c r="B820" s="39"/>
      <c r="C820" s="110" t="s">
        <v>403</v>
      </c>
      <c r="D820" s="111" t="s">
        <v>453</v>
      </c>
      <c r="E820" s="241">
        <v>30031</v>
      </c>
      <c r="F820" s="241">
        <v>0</v>
      </c>
      <c r="G820" s="241"/>
      <c r="H820" s="241"/>
      <c r="I820" s="241">
        <v>30000</v>
      </c>
      <c r="J820" s="241"/>
      <c r="K820" s="241">
        <v>0</v>
      </c>
      <c r="L820" s="241"/>
      <c r="M820" s="229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  <c r="FJ820" s="24"/>
      <c r="FK820" s="24"/>
      <c r="FL820" s="24"/>
      <c r="FM820" s="24"/>
      <c r="FN820" s="24"/>
      <c r="FO820" s="24"/>
      <c r="FP820" s="24"/>
      <c r="FQ820" s="24"/>
      <c r="FR820" s="24"/>
      <c r="FS820" s="24"/>
      <c r="FT820" s="24"/>
      <c r="FU820" s="24"/>
    </row>
    <row r="821" spans="1:177" ht="18.75">
      <c r="A821" s="68">
        <f t="shared" si="257"/>
        <v>26</v>
      </c>
      <c r="B821" s="116">
        <v>2</v>
      </c>
      <c r="C821" s="117" t="s">
        <v>257</v>
      </c>
      <c r="D821" s="159"/>
      <c r="E821" s="247">
        <f>SUM(E822+E823)</f>
        <v>7914</v>
      </c>
      <c r="F821" s="247">
        <f aca="true" t="shared" si="266" ref="F821:L821">SUM(F822+F823)</f>
        <v>3046</v>
      </c>
      <c r="G821" s="360">
        <f>SUM(G822+G823)</f>
        <v>115930</v>
      </c>
      <c r="H821" s="360">
        <f>SUM(H822+H823)</f>
        <v>125930</v>
      </c>
      <c r="I821" s="247">
        <f t="shared" si="266"/>
        <v>8000</v>
      </c>
      <c r="J821" s="360">
        <f t="shared" si="266"/>
        <v>3000</v>
      </c>
      <c r="K821" s="360">
        <f t="shared" si="266"/>
        <v>3000</v>
      </c>
      <c r="L821" s="247">
        <f t="shared" si="266"/>
        <v>3000</v>
      </c>
      <c r="M821" s="145">
        <f>SUM(L821/K821*100)</f>
        <v>100</v>
      </c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  <c r="FJ821" s="24"/>
      <c r="FK821" s="24"/>
      <c r="FL821" s="24"/>
      <c r="FM821" s="24"/>
      <c r="FN821" s="24"/>
      <c r="FO821" s="24"/>
      <c r="FP821" s="24"/>
      <c r="FQ821" s="24"/>
      <c r="FR821" s="24"/>
      <c r="FS821" s="24"/>
      <c r="FT821" s="24"/>
      <c r="FU821" s="24"/>
    </row>
    <row r="822" spans="1:177" ht="18.75">
      <c r="A822" s="68">
        <f t="shared" si="257"/>
        <v>27</v>
      </c>
      <c r="B822" s="39"/>
      <c r="C822" s="100" t="s">
        <v>35</v>
      </c>
      <c r="D822" s="73"/>
      <c r="E822" s="246">
        <f>SUM(E824-E828)</f>
        <v>4750</v>
      </c>
      <c r="F822" s="246">
        <f>SUM(F824-F827)</f>
        <v>2975</v>
      </c>
      <c r="G822" s="246">
        <f>SUM(G824-G828-G827)</f>
        <v>3000</v>
      </c>
      <c r="H822" s="246">
        <f>SUM(H824-H828-H827)</f>
        <v>3000</v>
      </c>
      <c r="I822" s="246">
        <f>SUM(I824-I828)</f>
        <v>3000</v>
      </c>
      <c r="J822" s="246">
        <f>SUM(J824-J828-J827)</f>
        <v>3000</v>
      </c>
      <c r="K822" s="246">
        <f>SUM(K824-K828-K827)</f>
        <v>3000</v>
      </c>
      <c r="L822" s="246">
        <f>SUM(L824-L828)</f>
        <v>3000</v>
      </c>
      <c r="M822" s="77">
        <f>SUM(L822/K822*100)</f>
        <v>100</v>
      </c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  <c r="FJ822" s="24"/>
      <c r="FK822" s="24"/>
      <c r="FL822" s="24"/>
      <c r="FM822" s="24"/>
      <c r="FN822" s="24"/>
      <c r="FO822" s="24"/>
      <c r="FP822" s="24"/>
      <c r="FQ822" s="24"/>
      <c r="FR822" s="24"/>
      <c r="FS822" s="24"/>
      <c r="FT822" s="24"/>
      <c r="FU822" s="24"/>
    </row>
    <row r="823" spans="1:177" ht="18.75">
      <c r="A823" s="68">
        <f t="shared" si="257"/>
        <v>28</v>
      </c>
      <c r="B823" s="39"/>
      <c r="C823" s="100" t="s">
        <v>78</v>
      </c>
      <c r="D823" s="73"/>
      <c r="E823" s="246">
        <f>SUM(E828)</f>
        <v>3164</v>
      </c>
      <c r="F823" s="246">
        <f>SUM(F827)</f>
        <v>71</v>
      </c>
      <c r="G823" s="246">
        <f>SUM(G828+G827)</f>
        <v>112930</v>
      </c>
      <c r="H823" s="246">
        <f>SUM(H828+H827)</f>
        <v>122930</v>
      </c>
      <c r="I823" s="246">
        <f>SUM(I828)</f>
        <v>5000</v>
      </c>
      <c r="J823" s="246">
        <f>SUM(J828+J827)</f>
        <v>0</v>
      </c>
      <c r="K823" s="246">
        <f>SUM(K828+K827)</f>
        <v>0</v>
      </c>
      <c r="L823" s="246">
        <f>SUM(L828)</f>
        <v>0</v>
      </c>
      <c r="M823" s="77" t="e">
        <f>SUM(L823/K823*100)</f>
        <v>#DIV/0!</v>
      </c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  <c r="FJ823" s="24"/>
      <c r="FK823" s="24"/>
      <c r="FL823" s="24"/>
      <c r="FM823" s="24"/>
      <c r="FN823" s="24"/>
      <c r="FO823" s="24"/>
      <c r="FP823" s="24"/>
      <c r="FQ823" s="24"/>
      <c r="FR823" s="24"/>
      <c r="FS823" s="24"/>
      <c r="FT823" s="24"/>
      <c r="FU823" s="24"/>
    </row>
    <row r="824" spans="1:177" ht="18.75">
      <c r="A824" s="68">
        <f t="shared" si="257"/>
        <v>29</v>
      </c>
      <c r="B824" s="39"/>
      <c r="C824" s="110" t="s">
        <v>7</v>
      </c>
      <c r="D824" s="111" t="s">
        <v>8</v>
      </c>
      <c r="E824" s="241">
        <f>SUM(E825:E828)</f>
        <v>7914</v>
      </c>
      <c r="F824" s="241">
        <f aca="true" t="shared" si="267" ref="F824:L824">SUM(F825:F828)</f>
        <v>3046</v>
      </c>
      <c r="G824" s="241">
        <f>SUM(G825:G828)</f>
        <v>115930</v>
      </c>
      <c r="H824" s="241">
        <f>SUM(H825:H828)</f>
        <v>125930</v>
      </c>
      <c r="I824" s="241">
        <f t="shared" si="267"/>
        <v>8000</v>
      </c>
      <c r="J824" s="241">
        <f t="shared" si="267"/>
        <v>3000</v>
      </c>
      <c r="K824" s="241">
        <f t="shared" si="267"/>
        <v>3000</v>
      </c>
      <c r="L824" s="241">
        <f t="shared" si="267"/>
        <v>3000</v>
      </c>
      <c r="M824" s="229">
        <f>SUM(L824/K824)*100</f>
        <v>100</v>
      </c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  <c r="FJ824" s="24"/>
      <c r="FK824" s="24"/>
      <c r="FL824" s="24"/>
      <c r="FM824" s="24"/>
      <c r="FN824" s="24"/>
      <c r="FO824" s="24"/>
      <c r="FP824" s="24"/>
      <c r="FQ824" s="24"/>
      <c r="FR824" s="24"/>
      <c r="FS824" s="24"/>
      <c r="FT824" s="24"/>
      <c r="FU824" s="24"/>
    </row>
    <row r="825" spans="1:177" s="1" customFormat="1" ht="18.75">
      <c r="A825" s="68">
        <f t="shared" si="257"/>
        <v>30</v>
      </c>
      <c r="B825" s="39"/>
      <c r="C825" s="110" t="s">
        <v>55</v>
      </c>
      <c r="D825" s="111" t="s">
        <v>76</v>
      </c>
      <c r="E825" s="241">
        <v>4039</v>
      </c>
      <c r="F825" s="241">
        <v>2975</v>
      </c>
      <c r="G825" s="241">
        <v>2500</v>
      </c>
      <c r="H825" s="241">
        <v>2500</v>
      </c>
      <c r="I825" s="241">
        <v>2500</v>
      </c>
      <c r="J825" s="241">
        <v>2500</v>
      </c>
      <c r="K825" s="241">
        <v>2500</v>
      </c>
      <c r="L825" s="241">
        <v>2500</v>
      </c>
      <c r="M825" s="229">
        <f>SUM(L825/K825)*100</f>
        <v>100</v>
      </c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</row>
    <row r="826" spans="1:177" ht="18.75">
      <c r="A826" s="68">
        <f t="shared" si="257"/>
        <v>31</v>
      </c>
      <c r="B826" s="39"/>
      <c r="C826" s="110" t="s">
        <v>146</v>
      </c>
      <c r="D826" s="111" t="s">
        <v>153</v>
      </c>
      <c r="E826" s="241">
        <v>711</v>
      </c>
      <c r="F826" s="241">
        <v>0</v>
      </c>
      <c r="G826" s="241">
        <v>500</v>
      </c>
      <c r="H826" s="241">
        <v>500</v>
      </c>
      <c r="I826" s="241">
        <v>500</v>
      </c>
      <c r="J826" s="241">
        <v>500</v>
      </c>
      <c r="K826" s="241">
        <v>500</v>
      </c>
      <c r="L826" s="241">
        <v>500</v>
      </c>
      <c r="M826" s="229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  <c r="FJ826" s="24"/>
      <c r="FK826" s="24"/>
      <c r="FL826" s="24"/>
      <c r="FM826" s="24"/>
      <c r="FN826" s="24"/>
      <c r="FO826" s="24"/>
      <c r="FP826" s="24"/>
      <c r="FQ826" s="24"/>
      <c r="FR826" s="24"/>
      <c r="FS826" s="24"/>
      <c r="FT826" s="24"/>
      <c r="FU826" s="24"/>
    </row>
    <row r="827" spans="1:177" ht="18.75">
      <c r="A827" s="68">
        <f t="shared" si="257"/>
        <v>32</v>
      </c>
      <c r="B827" s="39"/>
      <c r="C827" s="110" t="s">
        <v>187</v>
      </c>
      <c r="D827" s="111" t="s">
        <v>456</v>
      </c>
      <c r="E827" s="241"/>
      <c r="F827" s="241">
        <v>71</v>
      </c>
      <c r="G827" s="241">
        <v>112930</v>
      </c>
      <c r="H827" s="241">
        <v>112930</v>
      </c>
      <c r="I827" s="241"/>
      <c r="J827" s="241"/>
      <c r="K827" s="241"/>
      <c r="L827" s="241"/>
      <c r="M827" s="229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  <c r="FJ827" s="24"/>
      <c r="FK827" s="24"/>
      <c r="FL827" s="24"/>
      <c r="FM827" s="24"/>
      <c r="FN827" s="24"/>
      <c r="FO827" s="24"/>
      <c r="FP827" s="24"/>
      <c r="FQ827" s="24"/>
      <c r="FR827" s="24"/>
      <c r="FS827" s="24"/>
      <c r="FT827" s="24"/>
      <c r="FU827" s="24"/>
    </row>
    <row r="828" spans="1:177" ht="19.5" thickBot="1">
      <c r="A828" s="68">
        <f t="shared" si="257"/>
        <v>33</v>
      </c>
      <c r="B828" s="157"/>
      <c r="C828" s="158" t="s">
        <v>182</v>
      </c>
      <c r="D828" s="160" t="s">
        <v>322</v>
      </c>
      <c r="E828" s="242">
        <v>3164</v>
      </c>
      <c r="F828" s="242">
        <v>0</v>
      </c>
      <c r="G828" s="242"/>
      <c r="H828" s="242">
        <v>10000</v>
      </c>
      <c r="I828" s="242">
        <v>5000</v>
      </c>
      <c r="J828" s="242"/>
      <c r="K828" s="242"/>
      <c r="L828" s="242"/>
      <c r="M828" s="296" t="e">
        <f>SUM(L828/K828)*100</f>
        <v>#DIV/0!</v>
      </c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  <c r="FJ828" s="24"/>
      <c r="FK828" s="24"/>
      <c r="FL828" s="24"/>
      <c r="FM828" s="24"/>
      <c r="FN828" s="24"/>
      <c r="FO828" s="24"/>
      <c r="FP828" s="24"/>
      <c r="FQ828" s="24"/>
      <c r="FR828" s="24"/>
      <c r="FS828" s="24"/>
      <c r="FT828" s="24"/>
      <c r="FU828" s="24"/>
    </row>
    <row r="829" spans="1:177" ht="19.5" thickBot="1">
      <c r="A829" s="68">
        <f t="shared" si="257"/>
        <v>34</v>
      </c>
      <c r="B829" s="115" t="s">
        <v>28</v>
      </c>
      <c r="C829" s="51" t="s">
        <v>16</v>
      </c>
      <c r="D829" s="119"/>
      <c r="E829" s="300" t="s">
        <v>399</v>
      </c>
      <c r="F829" s="384" t="s">
        <v>402</v>
      </c>
      <c r="G829" s="384" t="s">
        <v>491</v>
      </c>
      <c r="H829" s="384" t="s">
        <v>491</v>
      </c>
      <c r="I829" s="335"/>
      <c r="J829" s="386" t="s">
        <v>492</v>
      </c>
      <c r="K829" s="384" t="s">
        <v>493</v>
      </c>
      <c r="L829" s="384" t="s">
        <v>503</v>
      </c>
      <c r="M829" s="385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  <c r="FJ829" s="24"/>
      <c r="FK829" s="24"/>
      <c r="FL829" s="24"/>
      <c r="FM829" s="24"/>
      <c r="FN829" s="24"/>
      <c r="FO829" s="24"/>
      <c r="FP829" s="24"/>
      <c r="FQ829" s="24"/>
      <c r="FR829" s="24"/>
      <c r="FS829" s="24"/>
      <c r="FT829" s="24"/>
      <c r="FU829" s="24"/>
    </row>
    <row r="830" spans="1:177" ht="18" customHeight="1">
      <c r="A830" s="68">
        <f t="shared" si="257"/>
        <v>35</v>
      </c>
      <c r="B830" s="53" t="s">
        <v>29</v>
      </c>
      <c r="C830" s="54" t="s">
        <v>15</v>
      </c>
      <c r="D830" s="224" t="s">
        <v>17</v>
      </c>
      <c r="E830" s="55" t="s">
        <v>20</v>
      </c>
      <c r="F830" s="416" t="s">
        <v>478</v>
      </c>
      <c r="G830" s="416" t="s">
        <v>22</v>
      </c>
      <c r="H830" s="416" t="s">
        <v>490</v>
      </c>
      <c r="I830" s="422" t="s">
        <v>387</v>
      </c>
      <c r="J830" s="429" t="s">
        <v>22</v>
      </c>
      <c r="K830" s="416" t="s">
        <v>494</v>
      </c>
      <c r="L830" s="416" t="s">
        <v>22</v>
      </c>
      <c r="M830" s="420" t="s">
        <v>368</v>
      </c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  <c r="FJ830" s="24"/>
      <c r="FK830" s="24"/>
      <c r="FL830" s="24"/>
      <c r="FM830" s="24"/>
      <c r="FN830" s="24"/>
      <c r="FO830" s="24"/>
      <c r="FP830" s="24"/>
      <c r="FQ830" s="24"/>
      <c r="FR830" s="24"/>
      <c r="FS830" s="24"/>
      <c r="FT830" s="24"/>
      <c r="FU830" s="24"/>
    </row>
    <row r="831" spans="1:177" ht="18" customHeight="1" thickBot="1">
      <c r="A831" s="68">
        <f t="shared" si="257"/>
        <v>36</v>
      </c>
      <c r="B831" s="53"/>
      <c r="C831" s="53" t="s">
        <v>14</v>
      </c>
      <c r="D831" s="120"/>
      <c r="E831" s="55" t="s">
        <v>19</v>
      </c>
      <c r="F831" s="417"/>
      <c r="G831" s="417"/>
      <c r="H831" s="417"/>
      <c r="I831" s="423"/>
      <c r="J831" s="430"/>
      <c r="K831" s="417"/>
      <c r="L831" s="417"/>
      <c r="M831" s="421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  <c r="FJ831" s="24"/>
      <c r="FK831" s="24"/>
      <c r="FL831" s="24"/>
      <c r="FM831" s="24"/>
      <c r="FN831" s="24"/>
      <c r="FO831" s="24"/>
      <c r="FP831" s="24"/>
      <c r="FQ831" s="24"/>
      <c r="FR831" s="24"/>
      <c r="FS831" s="24"/>
      <c r="FT831" s="24"/>
      <c r="FU831" s="24"/>
    </row>
    <row r="832" spans="1:177" ht="18.75">
      <c r="A832" s="68">
        <f t="shared" si="257"/>
        <v>37</v>
      </c>
      <c r="B832" s="116">
        <v>3</v>
      </c>
      <c r="C832" s="117" t="s">
        <v>381</v>
      </c>
      <c r="D832" s="159"/>
      <c r="E832" s="247">
        <f aca="true" t="shared" si="268" ref="E832:M834">SUM(E833)</f>
        <v>0</v>
      </c>
      <c r="F832" s="247">
        <f t="shared" si="268"/>
        <v>0</v>
      </c>
      <c r="G832" s="247">
        <f t="shared" si="268"/>
        <v>0</v>
      </c>
      <c r="H832" s="247">
        <f t="shared" si="268"/>
        <v>0</v>
      </c>
      <c r="I832" s="247">
        <f t="shared" si="268"/>
        <v>0</v>
      </c>
      <c r="J832" s="247">
        <f t="shared" si="268"/>
        <v>0</v>
      </c>
      <c r="K832" s="145"/>
      <c r="L832" s="367">
        <f t="shared" si="268"/>
        <v>0</v>
      </c>
      <c r="M832" s="228">
        <f t="shared" si="268"/>
        <v>0</v>
      </c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  <c r="FJ832" s="24"/>
      <c r="FK832" s="24"/>
      <c r="FL832" s="24"/>
      <c r="FM832" s="24"/>
      <c r="FN832" s="24"/>
      <c r="FO832" s="24"/>
      <c r="FP832" s="24"/>
      <c r="FQ832" s="24"/>
      <c r="FR832" s="24"/>
      <c r="FS832" s="24"/>
      <c r="FT832" s="24"/>
      <c r="FU832" s="24"/>
    </row>
    <row r="833" spans="1:177" ht="18.75">
      <c r="A833" s="68">
        <f t="shared" si="257"/>
        <v>38</v>
      </c>
      <c r="B833" s="39"/>
      <c r="C833" s="100" t="s">
        <v>35</v>
      </c>
      <c r="D833" s="73"/>
      <c r="E833" s="246">
        <f t="shared" si="268"/>
        <v>0</v>
      </c>
      <c r="F833" s="246">
        <f t="shared" si="268"/>
        <v>0</v>
      </c>
      <c r="G833" s="264">
        <f t="shared" si="268"/>
        <v>0</v>
      </c>
      <c r="H833" s="264">
        <f t="shared" si="268"/>
        <v>0</v>
      </c>
      <c r="I833" s="246">
        <f t="shared" si="268"/>
        <v>0</v>
      </c>
      <c r="J833" s="264">
        <f t="shared" si="268"/>
        <v>0</v>
      </c>
      <c r="K833" s="77"/>
      <c r="L833" s="368">
        <f t="shared" si="268"/>
        <v>0</v>
      </c>
      <c r="M833" s="195">
        <f t="shared" si="268"/>
        <v>0</v>
      </c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  <c r="FJ833" s="24"/>
      <c r="FK833" s="24"/>
      <c r="FL833" s="24"/>
      <c r="FM833" s="24"/>
      <c r="FN833" s="24"/>
      <c r="FO833" s="24"/>
      <c r="FP833" s="24"/>
      <c r="FQ833" s="24"/>
      <c r="FR833" s="24"/>
      <c r="FS833" s="24"/>
      <c r="FT833" s="24"/>
      <c r="FU833" s="24"/>
    </row>
    <row r="834" spans="1:177" ht="18.75">
      <c r="A834" s="68">
        <f t="shared" si="257"/>
        <v>39</v>
      </c>
      <c r="B834" s="39"/>
      <c r="C834" s="110" t="s">
        <v>7</v>
      </c>
      <c r="D834" s="154" t="s">
        <v>8</v>
      </c>
      <c r="E834" s="241">
        <f t="shared" si="268"/>
        <v>0</v>
      </c>
      <c r="F834" s="241">
        <f t="shared" si="268"/>
        <v>0</v>
      </c>
      <c r="G834" s="356">
        <f t="shared" si="268"/>
        <v>0</v>
      </c>
      <c r="H834" s="356">
        <f t="shared" si="268"/>
        <v>0</v>
      </c>
      <c r="I834" s="241">
        <f t="shared" si="268"/>
        <v>0</v>
      </c>
      <c r="J834" s="356">
        <f t="shared" si="268"/>
        <v>0</v>
      </c>
      <c r="K834" s="229"/>
      <c r="L834" s="369">
        <f t="shared" si="268"/>
        <v>0</v>
      </c>
      <c r="M834" s="196">
        <f t="shared" si="268"/>
        <v>0</v>
      </c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  <c r="FJ834" s="24"/>
      <c r="FK834" s="24"/>
      <c r="FL834" s="24"/>
      <c r="FM834" s="24"/>
      <c r="FN834" s="24"/>
      <c r="FO834" s="24"/>
      <c r="FP834" s="24"/>
      <c r="FQ834" s="24"/>
      <c r="FR834" s="24"/>
      <c r="FS834" s="24"/>
      <c r="FT834" s="24"/>
      <c r="FU834" s="24"/>
    </row>
    <row r="835" spans="1:177" ht="18.75">
      <c r="A835" s="68">
        <f t="shared" si="257"/>
        <v>40</v>
      </c>
      <c r="B835" s="39"/>
      <c r="C835" s="110" t="s">
        <v>170</v>
      </c>
      <c r="D835" s="111" t="s">
        <v>382</v>
      </c>
      <c r="E835" s="241">
        <v>0</v>
      </c>
      <c r="F835" s="241">
        <v>0</v>
      </c>
      <c r="G835" s="356">
        <v>0</v>
      </c>
      <c r="H835" s="356">
        <v>0</v>
      </c>
      <c r="I835" s="241">
        <v>0</v>
      </c>
      <c r="J835" s="356">
        <v>0</v>
      </c>
      <c r="K835" s="382"/>
      <c r="L835" s="369">
        <v>0</v>
      </c>
      <c r="M835" s="196">
        <v>0</v>
      </c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  <c r="FJ835" s="24"/>
      <c r="FK835" s="24"/>
      <c r="FL835" s="24"/>
      <c r="FM835" s="24"/>
      <c r="FN835" s="24"/>
      <c r="FO835" s="24"/>
      <c r="FP835" s="24"/>
      <c r="FQ835" s="24"/>
      <c r="FR835" s="24"/>
      <c r="FS835" s="24"/>
      <c r="FT835" s="24"/>
      <c r="FU835" s="24"/>
    </row>
    <row r="836" spans="1:177" ht="18.75">
      <c r="A836" s="68">
        <f aca="true" t="shared" si="269" ref="A836:A846">SUM(A835+1)</f>
        <v>41</v>
      </c>
      <c r="B836" s="116">
        <v>4</v>
      </c>
      <c r="C836" s="117" t="s">
        <v>384</v>
      </c>
      <c r="D836" s="139"/>
      <c r="E836" s="247">
        <f aca="true" t="shared" si="270" ref="E836:J837">SUM(E839)</f>
        <v>0</v>
      </c>
      <c r="F836" s="247">
        <f t="shared" si="270"/>
        <v>2367</v>
      </c>
      <c r="G836" s="247">
        <f t="shared" si="270"/>
        <v>4000</v>
      </c>
      <c r="H836" s="247">
        <f t="shared" si="270"/>
        <v>8700</v>
      </c>
      <c r="I836" s="247">
        <f t="shared" si="270"/>
        <v>0</v>
      </c>
      <c r="J836" s="247">
        <f t="shared" si="270"/>
        <v>9000</v>
      </c>
      <c r="K836" s="145">
        <f>SUM(K837)</f>
        <v>0</v>
      </c>
      <c r="L836" s="367">
        <f>SUM(L839)</f>
        <v>0</v>
      </c>
      <c r="M836" s="228" t="e">
        <f>SUM(M839)</f>
        <v>#DIV/0!</v>
      </c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  <c r="FJ836" s="24"/>
      <c r="FK836" s="24"/>
      <c r="FL836" s="24"/>
      <c r="FM836" s="24"/>
      <c r="FN836" s="24"/>
      <c r="FO836" s="24"/>
      <c r="FP836" s="24"/>
      <c r="FQ836" s="24"/>
      <c r="FR836" s="24"/>
      <c r="FS836" s="24"/>
      <c r="FT836" s="24"/>
      <c r="FU836" s="24"/>
    </row>
    <row r="837" spans="1:177" ht="18.75">
      <c r="A837" s="68">
        <f t="shared" si="269"/>
        <v>42</v>
      </c>
      <c r="B837" s="230"/>
      <c r="C837" s="100" t="s">
        <v>390</v>
      </c>
      <c r="D837" s="73"/>
      <c r="E837" s="246">
        <f t="shared" si="270"/>
        <v>0</v>
      </c>
      <c r="F837" s="246">
        <f t="shared" si="270"/>
        <v>2367</v>
      </c>
      <c r="G837" s="264">
        <f t="shared" si="270"/>
        <v>4000</v>
      </c>
      <c r="H837" s="264">
        <f t="shared" si="270"/>
        <v>8700</v>
      </c>
      <c r="I837" s="246">
        <f t="shared" si="270"/>
        <v>0</v>
      </c>
      <c r="J837" s="264">
        <f t="shared" si="270"/>
        <v>9000</v>
      </c>
      <c r="K837" s="123">
        <f>SUM(K840)</f>
        <v>0</v>
      </c>
      <c r="L837" s="368">
        <f>SUM(L840)</f>
        <v>0</v>
      </c>
      <c r="M837" s="195" t="e">
        <f>SUM(M840)</f>
        <v>#DIV/0!</v>
      </c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  <c r="FJ837" s="24"/>
      <c r="FK837" s="24"/>
      <c r="FL837" s="24"/>
      <c r="FM837" s="24"/>
      <c r="FN837" s="24"/>
      <c r="FO837" s="24"/>
      <c r="FP837" s="24"/>
      <c r="FQ837" s="24"/>
      <c r="FR837" s="24"/>
      <c r="FS837" s="24"/>
      <c r="FT837" s="24"/>
      <c r="FU837" s="24"/>
    </row>
    <row r="838" spans="1:177" ht="18.75">
      <c r="A838" s="68">
        <f t="shared" si="269"/>
        <v>43</v>
      </c>
      <c r="B838" s="230"/>
      <c r="C838" s="100" t="s">
        <v>78</v>
      </c>
      <c r="D838" s="73"/>
      <c r="E838" s="246">
        <f aca="true" t="shared" si="271" ref="E838:J838">SUM(E839-E840)</f>
        <v>0</v>
      </c>
      <c r="F838" s="246">
        <f t="shared" si="271"/>
        <v>0</v>
      </c>
      <c r="G838" s="264">
        <f t="shared" si="271"/>
        <v>0</v>
      </c>
      <c r="H838" s="264">
        <f t="shared" si="271"/>
        <v>0</v>
      </c>
      <c r="I838" s="246">
        <f t="shared" si="271"/>
        <v>0</v>
      </c>
      <c r="J838" s="264">
        <f t="shared" si="271"/>
        <v>0</v>
      </c>
      <c r="K838" s="77"/>
      <c r="L838" s="368">
        <f>SUM(L839-L840)</f>
        <v>0</v>
      </c>
      <c r="M838" s="195" t="e">
        <f>SUM(M839-M840)</f>
        <v>#DIV/0!</v>
      </c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  <c r="FJ838" s="24"/>
      <c r="FK838" s="24"/>
      <c r="FL838" s="24"/>
      <c r="FM838" s="24"/>
      <c r="FN838" s="24"/>
      <c r="FO838" s="24"/>
      <c r="FP838" s="24"/>
      <c r="FQ838" s="24"/>
      <c r="FR838" s="24"/>
      <c r="FS838" s="24"/>
      <c r="FT838" s="24"/>
      <c r="FU838" s="24"/>
    </row>
    <row r="839" spans="1:177" ht="18.75">
      <c r="A839" s="68">
        <f t="shared" si="269"/>
        <v>44</v>
      </c>
      <c r="B839" s="8"/>
      <c r="C839" s="59" t="s">
        <v>385</v>
      </c>
      <c r="D839" s="107" t="s">
        <v>384</v>
      </c>
      <c r="E839" s="251">
        <f aca="true" t="shared" si="272" ref="E839:J839">SUM(E840:E840)</f>
        <v>0</v>
      </c>
      <c r="F839" s="251">
        <f t="shared" si="272"/>
        <v>2367</v>
      </c>
      <c r="G839" s="262">
        <f t="shared" si="272"/>
        <v>4000</v>
      </c>
      <c r="H839" s="262">
        <f t="shared" si="272"/>
        <v>8700</v>
      </c>
      <c r="I839" s="251">
        <f t="shared" si="272"/>
        <v>0</v>
      </c>
      <c r="J839" s="262">
        <f t="shared" si="272"/>
        <v>9000</v>
      </c>
      <c r="K839" s="229"/>
      <c r="L839" s="370">
        <f>SUM(L840:L840)</f>
        <v>0</v>
      </c>
      <c r="M839" s="229" t="e">
        <f>SUM(L839/K839)*100</f>
        <v>#DIV/0!</v>
      </c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  <c r="FJ839" s="24"/>
      <c r="FK839" s="24"/>
      <c r="FL839" s="24"/>
      <c r="FM839" s="24"/>
      <c r="FN839" s="24"/>
      <c r="FO839" s="24"/>
      <c r="FP839" s="24"/>
      <c r="FQ839" s="24"/>
      <c r="FR839" s="24"/>
      <c r="FS839" s="24"/>
      <c r="FT839" s="24"/>
      <c r="FU839" s="24"/>
    </row>
    <row r="840" spans="1:177" ht="18.75">
      <c r="A840" s="68">
        <f t="shared" si="269"/>
        <v>45</v>
      </c>
      <c r="B840" s="8"/>
      <c r="C840" s="59" t="s">
        <v>31</v>
      </c>
      <c r="D840" s="107" t="s">
        <v>389</v>
      </c>
      <c r="E840" s="251"/>
      <c r="F840" s="251">
        <v>2367</v>
      </c>
      <c r="G840" s="330">
        <v>4000</v>
      </c>
      <c r="H840" s="330">
        <v>8700</v>
      </c>
      <c r="I840" s="251"/>
      <c r="J840" s="330">
        <v>9000</v>
      </c>
      <c r="K840" s="229"/>
      <c r="L840" s="370"/>
      <c r="M840" s="229" t="e">
        <f>SUM(L840/K840)*100</f>
        <v>#DIV/0!</v>
      </c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  <c r="FJ840" s="24"/>
      <c r="FK840" s="24"/>
      <c r="FL840" s="24"/>
      <c r="FM840" s="24"/>
      <c r="FN840" s="24"/>
      <c r="FO840" s="24"/>
      <c r="FP840" s="24"/>
      <c r="FQ840" s="24"/>
      <c r="FR840" s="24"/>
      <c r="FS840" s="24"/>
      <c r="FT840" s="24"/>
      <c r="FU840" s="24"/>
    </row>
    <row r="841" spans="1:177" ht="18.75">
      <c r="A841" s="68">
        <f t="shared" si="269"/>
        <v>46</v>
      </c>
      <c r="B841" s="116">
        <v>5</v>
      </c>
      <c r="C841" s="117" t="s">
        <v>4</v>
      </c>
      <c r="D841" s="159"/>
      <c r="E841" s="247">
        <f>SUM(E842+E843)</f>
        <v>133412</v>
      </c>
      <c r="F841" s="247">
        <f aca="true" t="shared" si="273" ref="F841:L841">SUM(F842+F843)</f>
        <v>145076</v>
      </c>
      <c r="G841" s="247">
        <f>SUM(G842+G843)</f>
        <v>134000</v>
      </c>
      <c r="H841" s="247">
        <f>SUM(H842+H843)</f>
        <v>136470</v>
      </c>
      <c r="I841" s="247">
        <f t="shared" si="273"/>
        <v>143000</v>
      </c>
      <c r="J841" s="247">
        <f t="shared" si="273"/>
        <v>145000</v>
      </c>
      <c r="K841" s="371">
        <f t="shared" si="273"/>
        <v>137000</v>
      </c>
      <c r="L841" s="247">
        <f t="shared" si="273"/>
        <v>137000</v>
      </c>
      <c r="M841" s="145">
        <f>SUM(L841/K841*100)</f>
        <v>100</v>
      </c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  <c r="FJ841" s="24"/>
      <c r="FK841" s="24"/>
      <c r="FL841" s="24"/>
      <c r="FM841" s="24"/>
      <c r="FN841" s="24"/>
      <c r="FO841" s="24"/>
      <c r="FP841" s="24"/>
      <c r="FQ841" s="24"/>
      <c r="FR841" s="24"/>
      <c r="FS841" s="24"/>
      <c r="FT841" s="24"/>
      <c r="FU841" s="24"/>
    </row>
    <row r="842" spans="1:177" ht="18.75">
      <c r="A842" s="68">
        <f t="shared" si="269"/>
        <v>47</v>
      </c>
      <c r="B842" s="39"/>
      <c r="C842" s="100" t="s">
        <v>35</v>
      </c>
      <c r="D842" s="73"/>
      <c r="E842" s="246">
        <f>SUM(E844+E851-E856)</f>
        <v>128428</v>
      </c>
      <c r="F842" s="246">
        <f aca="true" t="shared" si="274" ref="F842:L842">SUM(F844+F851-F856)</f>
        <v>145076</v>
      </c>
      <c r="G842" s="264">
        <f>SUM(G844+G851-G856)</f>
        <v>134000</v>
      </c>
      <c r="H842" s="264">
        <f>SUM(H844+H851-H856)</f>
        <v>136470</v>
      </c>
      <c r="I842" s="246">
        <f t="shared" si="274"/>
        <v>133000</v>
      </c>
      <c r="J842" s="264">
        <f t="shared" si="274"/>
        <v>145000</v>
      </c>
      <c r="K842" s="264">
        <f t="shared" si="274"/>
        <v>137000</v>
      </c>
      <c r="L842" s="246">
        <f t="shared" si="274"/>
        <v>137000</v>
      </c>
      <c r="M842" s="77">
        <f>SUM(L842/K842*100)</f>
        <v>100</v>
      </c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  <c r="FJ842" s="24"/>
      <c r="FK842" s="24"/>
      <c r="FL842" s="24"/>
      <c r="FM842" s="24"/>
      <c r="FN842" s="24"/>
      <c r="FO842" s="24"/>
      <c r="FP842" s="24"/>
      <c r="FQ842" s="24"/>
      <c r="FR842" s="24"/>
      <c r="FS842" s="24"/>
      <c r="FT842" s="24"/>
      <c r="FU842" s="24"/>
    </row>
    <row r="843" spans="1:177" ht="18.75">
      <c r="A843" s="68">
        <f t="shared" si="269"/>
        <v>48</v>
      </c>
      <c r="B843" s="39"/>
      <c r="C843" s="100" t="s">
        <v>78</v>
      </c>
      <c r="D843" s="73"/>
      <c r="E843" s="246">
        <f>SUM(E856)</f>
        <v>4984</v>
      </c>
      <c r="F843" s="246">
        <f aca="true" t="shared" si="275" ref="F843:L843">SUM(F856)</f>
        <v>0</v>
      </c>
      <c r="G843" s="264">
        <f>SUM(G856)</f>
        <v>0</v>
      </c>
      <c r="H843" s="264">
        <f>SUM(H856)</f>
        <v>0</v>
      </c>
      <c r="I843" s="246">
        <f t="shared" si="275"/>
        <v>10000</v>
      </c>
      <c r="J843" s="264">
        <f t="shared" si="275"/>
        <v>0</v>
      </c>
      <c r="K843" s="264">
        <f t="shared" si="275"/>
        <v>0</v>
      </c>
      <c r="L843" s="246">
        <f t="shared" si="275"/>
        <v>0</v>
      </c>
      <c r="M843" s="77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  <c r="FJ843" s="24"/>
      <c r="FK843" s="24"/>
      <c r="FL843" s="24"/>
      <c r="FM843" s="24"/>
      <c r="FN843" s="24"/>
      <c r="FO843" s="24"/>
      <c r="FP843" s="24"/>
      <c r="FQ843" s="24"/>
      <c r="FR843" s="24"/>
      <c r="FS843" s="24"/>
      <c r="FT843" s="24"/>
      <c r="FU843" s="24"/>
    </row>
    <row r="844" spans="1:177" ht="18.75">
      <c r="A844" s="68">
        <f t="shared" si="269"/>
        <v>49</v>
      </c>
      <c r="B844" s="39"/>
      <c r="C844" s="110" t="s">
        <v>130</v>
      </c>
      <c r="D844" s="111" t="s">
        <v>258</v>
      </c>
      <c r="E844" s="241">
        <f aca="true" t="shared" si="276" ref="E844:L844">SUM(E845)</f>
        <v>81887</v>
      </c>
      <c r="F844" s="241">
        <f t="shared" si="276"/>
        <v>84624</v>
      </c>
      <c r="G844" s="356">
        <f t="shared" si="276"/>
        <v>84000</v>
      </c>
      <c r="H844" s="356">
        <f t="shared" si="276"/>
        <v>84000</v>
      </c>
      <c r="I844" s="241">
        <f t="shared" si="276"/>
        <v>82000</v>
      </c>
      <c r="J844" s="356">
        <f t="shared" si="276"/>
        <v>95000</v>
      </c>
      <c r="K844" s="356">
        <f t="shared" si="276"/>
        <v>87000</v>
      </c>
      <c r="L844" s="241">
        <f t="shared" si="276"/>
        <v>87000</v>
      </c>
      <c r="M844" s="229">
        <f aca="true" t="shared" si="277" ref="M844:M849">SUM(L844/K844)*100</f>
        <v>100</v>
      </c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  <c r="FJ844" s="24"/>
      <c r="FK844" s="24"/>
      <c r="FL844" s="24"/>
      <c r="FM844" s="24"/>
      <c r="FN844" s="24"/>
      <c r="FO844" s="24"/>
      <c r="FP844" s="24"/>
      <c r="FQ844" s="24"/>
      <c r="FR844" s="24"/>
      <c r="FS844" s="24"/>
      <c r="FT844" s="24"/>
      <c r="FU844" s="24"/>
    </row>
    <row r="845" spans="1:177" s="1" customFormat="1" ht="18.75">
      <c r="A845" s="68">
        <f t="shared" si="269"/>
        <v>50</v>
      </c>
      <c r="B845" s="39"/>
      <c r="C845" s="110" t="s">
        <v>3</v>
      </c>
      <c r="D845" s="111" t="s">
        <v>4</v>
      </c>
      <c r="E845" s="241">
        <f>SUM(E846+E848)</f>
        <v>81887</v>
      </c>
      <c r="F845" s="241">
        <f aca="true" t="shared" si="278" ref="F845:L845">SUM(F846+F848)</f>
        <v>84624</v>
      </c>
      <c r="G845" s="356">
        <f>SUM(G846+G848)</f>
        <v>84000</v>
      </c>
      <c r="H845" s="356">
        <f>SUM(H846+H848)</f>
        <v>84000</v>
      </c>
      <c r="I845" s="241">
        <f t="shared" si="278"/>
        <v>82000</v>
      </c>
      <c r="J845" s="356">
        <f t="shared" si="278"/>
        <v>95000</v>
      </c>
      <c r="K845" s="356">
        <f t="shared" si="278"/>
        <v>87000</v>
      </c>
      <c r="L845" s="241">
        <f t="shared" si="278"/>
        <v>87000</v>
      </c>
      <c r="M845" s="229">
        <f t="shared" si="277"/>
        <v>100</v>
      </c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</row>
    <row r="846" spans="1:177" s="16" customFormat="1" ht="18.75">
      <c r="A846" s="68">
        <f t="shared" si="269"/>
        <v>51</v>
      </c>
      <c r="B846" s="39"/>
      <c r="C846" s="112"/>
      <c r="D846" s="113" t="s">
        <v>260</v>
      </c>
      <c r="E846" s="250">
        <f aca="true" t="shared" si="279" ref="E846:L846">SUM(E847)</f>
        <v>81887</v>
      </c>
      <c r="F846" s="250">
        <f t="shared" si="279"/>
        <v>84624</v>
      </c>
      <c r="G846" s="250">
        <f t="shared" si="279"/>
        <v>82000</v>
      </c>
      <c r="H846" s="250">
        <f t="shared" si="279"/>
        <v>82000</v>
      </c>
      <c r="I846" s="250">
        <f t="shared" si="279"/>
        <v>82000</v>
      </c>
      <c r="J846" s="250">
        <f t="shared" si="279"/>
        <v>85000</v>
      </c>
      <c r="K846" s="250">
        <f t="shared" si="279"/>
        <v>85000</v>
      </c>
      <c r="L846" s="250">
        <f t="shared" si="279"/>
        <v>85000</v>
      </c>
      <c r="M846" s="229">
        <f t="shared" si="277"/>
        <v>100</v>
      </c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  <c r="FJ846" s="24"/>
      <c r="FK846" s="24"/>
      <c r="FL846" s="24"/>
      <c r="FM846" s="24"/>
      <c r="FN846" s="24"/>
      <c r="FO846" s="24"/>
      <c r="FP846" s="24"/>
      <c r="FQ846" s="24"/>
      <c r="FR846" s="24"/>
      <c r="FS846" s="24"/>
      <c r="FT846" s="24"/>
      <c r="FU846" s="24"/>
    </row>
    <row r="847" spans="1:177" s="16" customFormat="1" ht="18.75">
      <c r="A847" s="68">
        <f aca="true" t="shared" si="280" ref="A847:A857">SUM(A846+1)</f>
        <v>52</v>
      </c>
      <c r="B847" s="39"/>
      <c r="C847" s="110" t="s">
        <v>146</v>
      </c>
      <c r="D847" s="111" t="s">
        <v>153</v>
      </c>
      <c r="E847" s="241">
        <v>81887</v>
      </c>
      <c r="F847" s="241">
        <v>84624</v>
      </c>
      <c r="G847" s="356">
        <v>82000</v>
      </c>
      <c r="H847" s="356">
        <v>82000</v>
      </c>
      <c r="I847" s="241">
        <v>82000</v>
      </c>
      <c r="J847" s="356">
        <v>85000</v>
      </c>
      <c r="K847" s="356">
        <v>85000</v>
      </c>
      <c r="L847" s="356">
        <v>85000</v>
      </c>
      <c r="M847" s="229">
        <f t="shared" si="277"/>
        <v>100</v>
      </c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  <c r="FJ847" s="24"/>
      <c r="FK847" s="24"/>
      <c r="FL847" s="24"/>
      <c r="FM847" s="24"/>
      <c r="FN847" s="24"/>
      <c r="FO847" s="24"/>
      <c r="FP847" s="24"/>
      <c r="FQ847" s="24"/>
      <c r="FR847" s="24"/>
      <c r="FS847" s="24"/>
      <c r="FT847" s="24"/>
      <c r="FU847" s="24"/>
    </row>
    <row r="848" spans="1:177" ht="18.75">
      <c r="A848" s="68">
        <f t="shared" si="280"/>
        <v>53</v>
      </c>
      <c r="B848" s="39"/>
      <c r="C848" s="112"/>
      <c r="D848" s="113" t="s">
        <v>261</v>
      </c>
      <c r="E848" s="250">
        <f aca="true" t="shared" si="281" ref="E848:K848">E849</f>
        <v>0</v>
      </c>
      <c r="F848" s="250">
        <f t="shared" si="281"/>
        <v>0</v>
      </c>
      <c r="G848" s="250">
        <f t="shared" si="281"/>
        <v>2000</v>
      </c>
      <c r="H848" s="250">
        <f t="shared" si="281"/>
        <v>2000</v>
      </c>
      <c r="I848" s="250">
        <f t="shared" si="281"/>
        <v>0</v>
      </c>
      <c r="J848" s="250">
        <f t="shared" si="281"/>
        <v>10000</v>
      </c>
      <c r="K848" s="250">
        <f t="shared" si="281"/>
        <v>2000</v>
      </c>
      <c r="L848" s="250">
        <f>L849</f>
        <v>2000</v>
      </c>
      <c r="M848" s="229">
        <f t="shared" si="277"/>
        <v>100</v>
      </c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  <c r="FJ848" s="24"/>
      <c r="FK848" s="24"/>
      <c r="FL848" s="24"/>
      <c r="FM848" s="24"/>
      <c r="FN848" s="24"/>
      <c r="FO848" s="24"/>
      <c r="FP848" s="24"/>
      <c r="FQ848" s="24"/>
      <c r="FR848" s="24"/>
      <c r="FS848" s="24"/>
      <c r="FT848" s="24"/>
      <c r="FU848" s="24"/>
    </row>
    <row r="849" spans="1:177" ht="18.75">
      <c r="A849" s="68">
        <f t="shared" si="280"/>
        <v>54</v>
      </c>
      <c r="B849" s="39"/>
      <c r="C849" s="110" t="s">
        <v>146</v>
      </c>
      <c r="D849" s="111" t="s">
        <v>153</v>
      </c>
      <c r="E849" s="241">
        <v>0</v>
      </c>
      <c r="F849" s="241">
        <v>0</v>
      </c>
      <c r="G849" s="356">
        <v>2000</v>
      </c>
      <c r="H849" s="356">
        <v>2000</v>
      </c>
      <c r="I849" s="241">
        <v>0</v>
      </c>
      <c r="J849" s="356">
        <v>10000</v>
      </c>
      <c r="K849" s="356">
        <v>2000</v>
      </c>
      <c r="L849" s="241">
        <v>2000</v>
      </c>
      <c r="M849" s="229">
        <f t="shared" si="277"/>
        <v>100</v>
      </c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  <c r="FJ849" s="24"/>
      <c r="FK849" s="24"/>
      <c r="FL849" s="24"/>
      <c r="FM849" s="24"/>
      <c r="FN849" s="24"/>
      <c r="FO849" s="24"/>
      <c r="FP849" s="24"/>
      <c r="FQ849" s="24"/>
      <c r="FR849" s="24"/>
      <c r="FS849" s="24"/>
      <c r="FT849" s="24"/>
      <c r="FU849" s="24"/>
    </row>
    <row r="850" spans="1:177" ht="18.75">
      <c r="A850" s="68">
        <f t="shared" si="280"/>
        <v>55</v>
      </c>
      <c r="B850" s="39"/>
      <c r="C850" s="110"/>
      <c r="D850" s="111"/>
      <c r="E850" s="241"/>
      <c r="F850" s="241"/>
      <c r="G850" s="356"/>
      <c r="H850" s="356"/>
      <c r="I850" s="241"/>
      <c r="J850" s="356"/>
      <c r="K850" s="356"/>
      <c r="L850" s="241"/>
      <c r="M850" s="229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  <c r="FJ850" s="24"/>
      <c r="FK850" s="24"/>
      <c r="FL850" s="24"/>
      <c r="FM850" s="24"/>
      <c r="FN850" s="24"/>
      <c r="FO850" s="24"/>
      <c r="FP850" s="24"/>
      <c r="FQ850" s="24"/>
      <c r="FR850" s="24"/>
      <c r="FS850" s="24"/>
      <c r="FT850" s="24"/>
      <c r="FU850" s="24"/>
    </row>
    <row r="851" spans="1:177" ht="18.75">
      <c r="A851" s="68">
        <f t="shared" si="280"/>
        <v>56</v>
      </c>
      <c r="B851" s="39"/>
      <c r="C851" s="110" t="s">
        <v>136</v>
      </c>
      <c r="D851" s="111" t="s">
        <v>262</v>
      </c>
      <c r="E851" s="241">
        <f aca="true" t="shared" si="282" ref="E851:K851">SUM(E852)</f>
        <v>51525</v>
      </c>
      <c r="F851" s="241">
        <f t="shared" si="282"/>
        <v>60452</v>
      </c>
      <c r="G851" s="356">
        <f t="shared" si="282"/>
        <v>50000</v>
      </c>
      <c r="H851" s="356">
        <f t="shared" si="282"/>
        <v>52470</v>
      </c>
      <c r="I851" s="241">
        <f t="shared" si="282"/>
        <v>61000</v>
      </c>
      <c r="J851" s="356">
        <f t="shared" si="282"/>
        <v>50000</v>
      </c>
      <c r="K851" s="356">
        <f t="shared" si="282"/>
        <v>50000</v>
      </c>
      <c r="L851" s="241">
        <f>SUM(L852)</f>
        <v>50000</v>
      </c>
      <c r="M851" s="229">
        <f>SUM(L851/K851)*100</f>
        <v>100</v>
      </c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  <c r="FJ851" s="24"/>
      <c r="FK851" s="24"/>
      <c r="FL851" s="24"/>
      <c r="FM851" s="24"/>
      <c r="FN851" s="24"/>
      <c r="FO851" s="24"/>
      <c r="FP851" s="24"/>
      <c r="FQ851" s="24"/>
      <c r="FR851" s="24"/>
      <c r="FS851" s="24"/>
      <c r="FT851" s="24"/>
      <c r="FU851" s="24"/>
    </row>
    <row r="852" spans="1:177" ht="18.75">
      <c r="A852" s="68">
        <f t="shared" si="280"/>
        <v>57</v>
      </c>
      <c r="B852" s="39"/>
      <c r="C852" s="110" t="s">
        <v>3</v>
      </c>
      <c r="D852" s="111" t="s">
        <v>4</v>
      </c>
      <c r="E852" s="241">
        <f>SUM(E853+E855+E859)</f>
        <v>51525</v>
      </c>
      <c r="F852" s="241">
        <f aca="true" t="shared" si="283" ref="F852:L852">SUM(F853+F855+F859)</f>
        <v>60452</v>
      </c>
      <c r="G852" s="356">
        <f>SUM(G853+G855+G859)</f>
        <v>50000</v>
      </c>
      <c r="H852" s="356">
        <f>SUM(H853+H855+H859)</f>
        <v>52470</v>
      </c>
      <c r="I852" s="241">
        <f t="shared" si="283"/>
        <v>61000</v>
      </c>
      <c r="J852" s="356">
        <f t="shared" si="283"/>
        <v>50000</v>
      </c>
      <c r="K852" s="356">
        <f t="shared" si="283"/>
        <v>50000</v>
      </c>
      <c r="L852" s="241">
        <f t="shared" si="283"/>
        <v>50000</v>
      </c>
      <c r="M852" s="229">
        <f aca="true" t="shared" si="284" ref="M852:M857">SUM(L852/K852)*100</f>
        <v>100</v>
      </c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  <c r="FJ852" s="24"/>
      <c r="FK852" s="24"/>
      <c r="FL852" s="24"/>
      <c r="FM852" s="24"/>
      <c r="FN852" s="24"/>
      <c r="FO852" s="24"/>
      <c r="FP852" s="24"/>
      <c r="FQ852" s="24"/>
      <c r="FR852" s="24"/>
      <c r="FS852" s="24"/>
      <c r="FT852" s="24"/>
      <c r="FU852" s="24"/>
    </row>
    <row r="853" spans="1:177" ht="18.75">
      <c r="A853" s="68">
        <f t="shared" si="280"/>
        <v>58</v>
      </c>
      <c r="B853" s="39"/>
      <c r="C853" s="112"/>
      <c r="D853" s="113" t="s">
        <v>259</v>
      </c>
      <c r="E853" s="250">
        <f aca="true" t="shared" si="285" ref="E853:L853">SUM(E854)</f>
        <v>38167</v>
      </c>
      <c r="F853" s="250">
        <f t="shared" si="285"/>
        <v>47692</v>
      </c>
      <c r="G853" s="250">
        <f t="shared" si="285"/>
        <v>40000</v>
      </c>
      <c r="H853" s="250">
        <f t="shared" si="285"/>
        <v>42470</v>
      </c>
      <c r="I853" s="250">
        <f t="shared" si="285"/>
        <v>40000</v>
      </c>
      <c r="J853" s="250">
        <f t="shared" si="285"/>
        <v>40000</v>
      </c>
      <c r="K853" s="250">
        <f t="shared" si="285"/>
        <v>40000</v>
      </c>
      <c r="L853" s="250">
        <f t="shared" si="285"/>
        <v>40000</v>
      </c>
      <c r="M853" s="229">
        <f t="shared" si="284"/>
        <v>100</v>
      </c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  <c r="FJ853" s="24"/>
      <c r="FK853" s="24"/>
      <c r="FL853" s="24"/>
      <c r="FM853" s="24"/>
      <c r="FN853" s="24"/>
      <c r="FO853" s="24"/>
      <c r="FP853" s="24"/>
      <c r="FQ853" s="24"/>
      <c r="FR853" s="24"/>
      <c r="FS853" s="24"/>
      <c r="FT853" s="24"/>
      <c r="FU853" s="24"/>
    </row>
    <row r="854" spans="1:177" ht="18.75">
      <c r="A854" s="68">
        <f t="shared" si="280"/>
        <v>59</v>
      </c>
      <c r="B854" s="39"/>
      <c r="C854" s="110" t="s">
        <v>146</v>
      </c>
      <c r="D854" s="111" t="s">
        <v>153</v>
      </c>
      <c r="E854" s="241">
        <v>38167</v>
      </c>
      <c r="F854" s="241">
        <v>47692</v>
      </c>
      <c r="G854" s="356">
        <v>40000</v>
      </c>
      <c r="H854" s="356">
        <v>42470</v>
      </c>
      <c r="I854" s="241">
        <v>40000</v>
      </c>
      <c r="J854" s="405">
        <v>40000</v>
      </c>
      <c r="K854" s="356">
        <v>40000</v>
      </c>
      <c r="L854" s="241">
        <v>40000</v>
      </c>
      <c r="M854" s="229">
        <f t="shared" si="284"/>
        <v>100</v>
      </c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  <c r="FJ854" s="24"/>
      <c r="FK854" s="24"/>
      <c r="FL854" s="24"/>
      <c r="FM854" s="24"/>
      <c r="FN854" s="24"/>
      <c r="FO854" s="24"/>
      <c r="FP854" s="24"/>
      <c r="FQ854" s="24"/>
      <c r="FR854" s="24"/>
      <c r="FS854" s="24"/>
      <c r="FT854" s="24"/>
      <c r="FU854" s="24"/>
    </row>
    <row r="855" spans="1:177" ht="18.75">
      <c r="A855" s="68">
        <f t="shared" si="280"/>
        <v>60</v>
      </c>
      <c r="B855" s="39"/>
      <c r="C855" s="112"/>
      <c r="D855" s="113" t="s">
        <v>263</v>
      </c>
      <c r="E855" s="250">
        <f>SUM(E856:E857)</f>
        <v>13358</v>
      </c>
      <c r="F855" s="250">
        <f aca="true" t="shared" si="286" ref="F855:L855">SUM(F856:F857)</f>
        <v>12760</v>
      </c>
      <c r="G855" s="250">
        <f>SUM(G856:G857)</f>
        <v>10000</v>
      </c>
      <c r="H855" s="250">
        <f>SUM(H856:H857)</f>
        <v>10000</v>
      </c>
      <c r="I855" s="250">
        <f t="shared" si="286"/>
        <v>21000</v>
      </c>
      <c r="J855" s="250">
        <f t="shared" si="286"/>
        <v>10000</v>
      </c>
      <c r="K855" s="250">
        <f t="shared" si="286"/>
        <v>10000</v>
      </c>
      <c r="L855" s="250">
        <f t="shared" si="286"/>
        <v>10000</v>
      </c>
      <c r="M855" s="229">
        <f t="shared" si="284"/>
        <v>100</v>
      </c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  <c r="FJ855" s="24"/>
      <c r="FK855" s="24"/>
      <c r="FL855" s="24"/>
      <c r="FM855" s="24"/>
      <c r="FN855" s="24"/>
      <c r="FO855" s="24"/>
      <c r="FP855" s="24"/>
      <c r="FQ855" s="24"/>
      <c r="FR855" s="24"/>
      <c r="FS855" s="24"/>
      <c r="FT855" s="24"/>
      <c r="FU855" s="24"/>
    </row>
    <row r="856" spans="1:177" ht="18.75">
      <c r="A856" s="68">
        <f t="shared" si="280"/>
        <v>61</v>
      </c>
      <c r="B856" s="39"/>
      <c r="C856" s="110" t="s">
        <v>182</v>
      </c>
      <c r="D856" s="111" t="s">
        <v>378</v>
      </c>
      <c r="E856" s="241">
        <v>4984</v>
      </c>
      <c r="F856" s="241">
        <v>0</v>
      </c>
      <c r="G856" s="356">
        <v>0</v>
      </c>
      <c r="H856" s="356">
        <v>0</v>
      </c>
      <c r="I856" s="241">
        <v>10000</v>
      </c>
      <c r="J856" s="356">
        <v>0</v>
      </c>
      <c r="K856" s="356">
        <v>0</v>
      </c>
      <c r="L856" s="241"/>
      <c r="M856" s="229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  <c r="FJ856" s="24"/>
      <c r="FK856" s="24"/>
      <c r="FL856" s="24"/>
      <c r="FM856" s="24"/>
      <c r="FN856" s="24"/>
      <c r="FO856" s="24"/>
      <c r="FP856" s="24"/>
      <c r="FQ856" s="24"/>
      <c r="FR856" s="24"/>
      <c r="FS856" s="24"/>
      <c r="FT856" s="24"/>
      <c r="FU856" s="24"/>
    </row>
    <row r="857" spans="1:177" ht="18.75">
      <c r="A857" s="68">
        <f t="shared" si="280"/>
        <v>62</v>
      </c>
      <c r="B857" s="39"/>
      <c r="C857" s="110" t="s">
        <v>146</v>
      </c>
      <c r="D857" s="111" t="s">
        <v>153</v>
      </c>
      <c r="E857" s="241">
        <v>8374</v>
      </c>
      <c r="F857" s="241">
        <v>12760</v>
      </c>
      <c r="G857" s="356">
        <v>10000</v>
      </c>
      <c r="H857" s="356">
        <v>10000</v>
      </c>
      <c r="I857" s="241">
        <v>11000</v>
      </c>
      <c r="J857" s="356">
        <v>10000</v>
      </c>
      <c r="K857" s="356">
        <v>10000</v>
      </c>
      <c r="L857" s="241">
        <v>10000</v>
      </c>
      <c r="M857" s="229">
        <f t="shared" si="284"/>
        <v>100</v>
      </c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  <c r="FJ857" s="24"/>
      <c r="FK857" s="24"/>
      <c r="FL857" s="24"/>
      <c r="FM857" s="24"/>
      <c r="FN857" s="24"/>
      <c r="FO857" s="24"/>
      <c r="FP857" s="24"/>
      <c r="FQ857" s="24"/>
      <c r="FR857" s="24"/>
      <c r="FS857" s="24"/>
      <c r="FT857" s="24"/>
      <c r="FU857" s="24"/>
    </row>
    <row r="858" spans="1:177" ht="18.75">
      <c r="A858" s="68"/>
      <c r="B858" s="39"/>
      <c r="C858" s="110"/>
      <c r="D858" s="111"/>
      <c r="E858" s="241"/>
      <c r="F858" s="241"/>
      <c r="G858" s="356"/>
      <c r="H858" s="356"/>
      <c r="I858" s="241"/>
      <c r="J858" s="356"/>
      <c r="K858" s="356"/>
      <c r="L858" s="241"/>
      <c r="M858" s="36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  <c r="FJ858" s="24"/>
      <c r="FK858" s="24"/>
      <c r="FL858" s="24"/>
      <c r="FM858" s="24"/>
      <c r="FN858" s="24"/>
      <c r="FO858" s="24"/>
      <c r="FP858" s="24"/>
      <c r="FQ858" s="24"/>
      <c r="FR858" s="24"/>
      <c r="FS858" s="24"/>
      <c r="FT858" s="24"/>
      <c r="FU858" s="24"/>
    </row>
    <row r="859" spans="1:177" ht="19.5" thickBot="1">
      <c r="A859" s="205"/>
      <c r="B859" s="206"/>
      <c r="C859" s="209"/>
      <c r="D859" s="305"/>
      <c r="E859" s="306"/>
      <c r="F859" s="306"/>
      <c r="G859" s="361"/>
      <c r="H859" s="361"/>
      <c r="I859" s="306"/>
      <c r="J859" s="361"/>
      <c r="K859" s="361"/>
      <c r="L859" s="306"/>
      <c r="M859" s="306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  <c r="FJ859" s="24"/>
      <c r="FK859" s="24"/>
      <c r="FL859" s="24"/>
      <c r="FM859" s="24"/>
      <c r="FN859" s="24"/>
      <c r="FO859" s="24"/>
      <c r="FP859" s="24"/>
      <c r="FQ859" s="24"/>
      <c r="FR859" s="24"/>
      <c r="FS859" s="24"/>
      <c r="FT859" s="24"/>
      <c r="FU859" s="24"/>
    </row>
    <row r="860" spans="1:177" ht="19.5" thickBot="1">
      <c r="A860" s="167"/>
      <c r="B860" s="162"/>
      <c r="C860" s="163"/>
      <c r="D860" s="227" t="s">
        <v>266</v>
      </c>
      <c r="E860" s="162"/>
      <c r="F860" s="164"/>
      <c r="G860" s="164"/>
      <c r="H860" s="162"/>
      <c r="I860" s="162"/>
      <c r="J860" s="162"/>
      <c r="K860" s="162"/>
      <c r="L860" s="162"/>
      <c r="M860" s="7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  <c r="FJ860" s="24"/>
      <c r="FK860" s="24"/>
      <c r="FL860" s="24"/>
      <c r="FM860" s="24"/>
      <c r="FN860" s="24"/>
      <c r="FO860" s="24"/>
      <c r="FP860" s="24"/>
      <c r="FQ860" s="24"/>
      <c r="FR860" s="24"/>
      <c r="FS860" s="24"/>
      <c r="FT860" s="24"/>
      <c r="FU860" s="24"/>
    </row>
    <row r="861" spans="1:177" ht="19.5" thickBot="1">
      <c r="A861" s="50"/>
      <c r="B861" s="115" t="s">
        <v>28</v>
      </c>
      <c r="C861" s="51" t="s">
        <v>16</v>
      </c>
      <c r="D861" s="119"/>
      <c r="E861" s="300" t="s">
        <v>399</v>
      </c>
      <c r="F861" s="384" t="s">
        <v>402</v>
      </c>
      <c r="G861" s="384" t="s">
        <v>491</v>
      </c>
      <c r="H861" s="384" t="s">
        <v>491</v>
      </c>
      <c r="I861" s="335"/>
      <c r="J861" s="386" t="s">
        <v>492</v>
      </c>
      <c r="K861" s="384" t="s">
        <v>493</v>
      </c>
      <c r="L861" s="384" t="s">
        <v>503</v>
      </c>
      <c r="M861" s="385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  <c r="FJ861" s="24"/>
      <c r="FK861" s="24"/>
      <c r="FL861" s="24"/>
      <c r="FM861" s="24"/>
      <c r="FN861" s="24"/>
      <c r="FO861" s="24"/>
      <c r="FP861" s="24"/>
      <c r="FQ861" s="24"/>
      <c r="FR861" s="24"/>
      <c r="FS861" s="24"/>
      <c r="FT861" s="24"/>
      <c r="FU861" s="24"/>
    </row>
    <row r="862" spans="1:177" ht="18" customHeight="1">
      <c r="A862" s="52"/>
      <c r="B862" s="53" t="s">
        <v>29</v>
      </c>
      <c r="C862" s="54" t="s">
        <v>15</v>
      </c>
      <c r="D862" s="224" t="s">
        <v>17</v>
      </c>
      <c r="E862" s="55" t="s">
        <v>20</v>
      </c>
      <c r="F862" s="416" t="s">
        <v>478</v>
      </c>
      <c r="G862" s="416" t="s">
        <v>22</v>
      </c>
      <c r="H862" s="416" t="s">
        <v>490</v>
      </c>
      <c r="I862" s="422" t="s">
        <v>387</v>
      </c>
      <c r="J862" s="429" t="s">
        <v>22</v>
      </c>
      <c r="K862" s="416" t="s">
        <v>494</v>
      </c>
      <c r="L862" s="416" t="s">
        <v>22</v>
      </c>
      <c r="M862" s="420" t="s">
        <v>368</v>
      </c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  <c r="FJ862" s="24"/>
      <c r="FK862" s="24"/>
      <c r="FL862" s="24"/>
      <c r="FM862" s="24"/>
      <c r="FN862" s="24"/>
      <c r="FO862" s="24"/>
      <c r="FP862" s="24"/>
      <c r="FQ862" s="24"/>
      <c r="FR862" s="24"/>
      <c r="FS862" s="24"/>
      <c r="FT862" s="24"/>
      <c r="FU862" s="24"/>
    </row>
    <row r="863" spans="1:177" ht="19.5" customHeight="1" thickBot="1">
      <c r="A863" s="52"/>
      <c r="B863" s="53"/>
      <c r="C863" s="53" t="s">
        <v>14</v>
      </c>
      <c r="D863" s="120"/>
      <c r="E863" s="55" t="s">
        <v>19</v>
      </c>
      <c r="F863" s="417"/>
      <c r="G863" s="417"/>
      <c r="H863" s="417"/>
      <c r="I863" s="423"/>
      <c r="J863" s="430"/>
      <c r="K863" s="417"/>
      <c r="L863" s="417"/>
      <c r="M863" s="421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  <c r="FJ863" s="24"/>
      <c r="FK863" s="24"/>
      <c r="FL863" s="24"/>
      <c r="FM863" s="24"/>
      <c r="FN863" s="24"/>
      <c r="FO863" s="24"/>
      <c r="FP863" s="24"/>
      <c r="FQ863" s="24"/>
      <c r="FR863" s="24"/>
      <c r="FS863" s="24"/>
      <c r="FT863" s="24"/>
      <c r="FU863" s="24"/>
    </row>
    <row r="864" spans="1:177" s="78" customFormat="1" ht="18.75">
      <c r="A864" s="40">
        <v>1</v>
      </c>
      <c r="B864" s="424" t="s">
        <v>267</v>
      </c>
      <c r="C864" s="425"/>
      <c r="D864" s="426"/>
      <c r="E864" s="329">
        <f aca="true" t="shared" si="287" ref="E864:L864">SUM(E865:E867)</f>
        <v>659018</v>
      </c>
      <c r="F864" s="238">
        <f t="shared" si="287"/>
        <v>753092</v>
      </c>
      <c r="G864" s="238">
        <f>SUM(G865:G867)</f>
        <v>553100</v>
      </c>
      <c r="H864" s="238">
        <f>SUM(H865:H867)</f>
        <v>684400</v>
      </c>
      <c r="I864" s="238">
        <f t="shared" si="287"/>
        <v>657857</v>
      </c>
      <c r="J864" s="238">
        <f t="shared" si="287"/>
        <v>568678</v>
      </c>
      <c r="K864" s="238">
        <f t="shared" si="287"/>
        <v>574178</v>
      </c>
      <c r="L864" s="238">
        <f t="shared" si="287"/>
        <v>574178</v>
      </c>
      <c r="M864" s="69">
        <f>SUM(L864/K864*100)</f>
        <v>100</v>
      </c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  <c r="BT864" s="10"/>
      <c r="BU864" s="10"/>
      <c r="BV864" s="10"/>
      <c r="BW864" s="10"/>
      <c r="BX864" s="10"/>
      <c r="BY864" s="10"/>
      <c r="BZ864" s="10"/>
      <c r="CA864" s="10"/>
      <c r="CB864" s="10"/>
      <c r="CC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  <c r="CW864" s="10"/>
      <c r="CX864" s="10"/>
      <c r="CY864" s="10"/>
      <c r="CZ864" s="10"/>
      <c r="DA864" s="10"/>
      <c r="DB864" s="10"/>
      <c r="DC864" s="10"/>
      <c r="DD864" s="10"/>
      <c r="DE864" s="10"/>
      <c r="DF864" s="10"/>
      <c r="DG864" s="10"/>
      <c r="DH864" s="10"/>
      <c r="DI864" s="10"/>
      <c r="DJ864" s="10"/>
      <c r="DK864" s="10"/>
      <c r="DL864" s="10"/>
      <c r="DM864" s="10"/>
      <c r="DN864" s="10"/>
      <c r="DO864" s="10"/>
      <c r="DP864" s="10"/>
      <c r="DQ864" s="10"/>
      <c r="DR864" s="10"/>
      <c r="DS864" s="10"/>
      <c r="DT864" s="10"/>
      <c r="DU864" s="10"/>
      <c r="DV864" s="10"/>
      <c r="DW864" s="10"/>
      <c r="DX864" s="10"/>
      <c r="DY864" s="10"/>
      <c r="DZ864" s="10"/>
      <c r="EA864" s="10"/>
      <c r="EB864" s="10"/>
      <c r="EC864" s="10"/>
      <c r="ED864" s="10"/>
      <c r="EE864" s="10"/>
      <c r="EF864" s="10"/>
      <c r="EG864" s="10"/>
      <c r="EH864" s="10"/>
      <c r="EI864" s="10"/>
      <c r="EJ864" s="10"/>
      <c r="EK864" s="10"/>
      <c r="EL864" s="10"/>
      <c r="EM864" s="10"/>
      <c r="EN864" s="10"/>
      <c r="EO864" s="10"/>
      <c r="EP864" s="10"/>
      <c r="EQ864" s="10"/>
      <c r="ER864" s="10"/>
      <c r="ES864" s="10"/>
      <c r="ET864" s="10"/>
      <c r="EU864" s="10"/>
      <c r="EV864" s="10"/>
      <c r="EW864" s="10"/>
      <c r="EX864" s="10"/>
      <c r="EY864" s="10"/>
      <c r="EZ864" s="10"/>
      <c r="FA864" s="10"/>
      <c r="FB864" s="10"/>
      <c r="FC864" s="10"/>
      <c r="FD864" s="10"/>
      <c r="FE864" s="10"/>
      <c r="FF864" s="10"/>
      <c r="FG864" s="10"/>
      <c r="FH864" s="10"/>
      <c r="FI864" s="10"/>
      <c r="FJ864" s="10"/>
      <c r="FK864" s="10"/>
      <c r="FL864" s="10"/>
      <c r="FM864" s="10"/>
      <c r="FN864" s="10"/>
      <c r="FO864" s="10"/>
      <c r="FP864" s="10"/>
      <c r="FQ864" s="10"/>
      <c r="FR864" s="10"/>
      <c r="FS864" s="10"/>
      <c r="FT864" s="10"/>
      <c r="FU864" s="10"/>
    </row>
    <row r="865" spans="1:177" ht="18.75">
      <c r="A865" s="21">
        <f aca="true" t="shared" si="288" ref="A865:A876">SUM(A864+1)</f>
        <v>2</v>
      </c>
      <c r="B865" s="49" t="s">
        <v>23</v>
      </c>
      <c r="C865" s="96" t="s">
        <v>24</v>
      </c>
      <c r="D865" s="74"/>
      <c r="E865" s="324">
        <f aca="true" t="shared" si="289" ref="E865:L865">SUM(E869+E887+E901+E911+E916+E921+E927+E882)</f>
        <v>652968</v>
      </c>
      <c r="F865" s="239">
        <f t="shared" si="289"/>
        <v>747182</v>
      </c>
      <c r="G865" s="239">
        <f>SUM(G869+G887+G901+G911+G916+G921+G927+G882)</f>
        <v>547100</v>
      </c>
      <c r="H865" s="239">
        <f>SUM(H869+H887+H901+H911+H916+H921+H927+H882)</f>
        <v>678400</v>
      </c>
      <c r="I865" s="239">
        <f t="shared" si="289"/>
        <v>651857</v>
      </c>
      <c r="J865" s="239">
        <f t="shared" si="289"/>
        <v>562678</v>
      </c>
      <c r="K865" s="239">
        <f t="shared" si="289"/>
        <v>568178</v>
      </c>
      <c r="L865" s="239">
        <f t="shared" si="289"/>
        <v>568178</v>
      </c>
      <c r="M865" s="77">
        <f>SUM(L865/K865*100)</f>
        <v>100</v>
      </c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4"/>
      <c r="CP865" s="24"/>
      <c r="CQ865" s="24"/>
      <c r="CR865" s="24"/>
      <c r="CS865" s="24"/>
      <c r="CT865" s="24"/>
      <c r="CU865" s="24"/>
      <c r="CV865" s="24"/>
      <c r="CW865" s="24"/>
      <c r="CX865" s="24"/>
      <c r="CY865" s="24"/>
      <c r="CZ865" s="24"/>
      <c r="DA865" s="24"/>
      <c r="DB865" s="24"/>
      <c r="DC865" s="24"/>
      <c r="DD865" s="24"/>
      <c r="DE865" s="24"/>
      <c r="DF865" s="24"/>
      <c r="DG865" s="24"/>
      <c r="DH865" s="24"/>
      <c r="DI865" s="24"/>
      <c r="DJ865" s="24"/>
      <c r="DK865" s="24"/>
      <c r="DL865" s="24"/>
      <c r="DM865" s="24"/>
      <c r="DN865" s="24"/>
      <c r="DO865" s="24"/>
      <c r="DP865" s="24"/>
      <c r="DQ865" s="24"/>
      <c r="DR865" s="24"/>
      <c r="DS865" s="24"/>
      <c r="DT865" s="24"/>
      <c r="DU865" s="24"/>
      <c r="DV865" s="24"/>
      <c r="DW865" s="24"/>
      <c r="DX865" s="24"/>
      <c r="DY865" s="24"/>
      <c r="DZ865" s="24"/>
      <c r="EA865" s="24"/>
      <c r="EB865" s="24"/>
      <c r="EC865" s="24"/>
      <c r="ED865" s="24"/>
      <c r="EE865" s="24"/>
      <c r="EF865" s="24"/>
      <c r="EG865" s="24"/>
      <c r="EH865" s="24"/>
      <c r="EI865" s="24"/>
      <c r="EJ865" s="24"/>
      <c r="EK865" s="24"/>
      <c r="EL865" s="24"/>
      <c r="EM865" s="24"/>
      <c r="EN865" s="24"/>
      <c r="EO865" s="24"/>
      <c r="EP865" s="24"/>
      <c r="EQ865" s="24"/>
      <c r="ER865" s="24"/>
      <c r="ES865" s="24"/>
      <c r="ET865" s="24"/>
      <c r="EU865" s="24"/>
      <c r="EV865" s="24"/>
      <c r="EW865" s="24"/>
      <c r="EX865" s="24"/>
      <c r="EY865" s="24"/>
      <c r="EZ865" s="24"/>
      <c r="FA865" s="24"/>
      <c r="FB865" s="24"/>
      <c r="FC865" s="24"/>
      <c r="FD865" s="24"/>
      <c r="FE865" s="24"/>
      <c r="FF865" s="24"/>
      <c r="FG865" s="24"/>
      <c r="FH865" s="24"/>
      <c r="FI865" s="24"/>
      <c r="FJ865" s="24"/>
      <c r="FK865" s="24"/>
      <c r="FL865" s="24"/>
      <c r="FM865" s="24"/>
      <c r="FN865" s="24"/>
      <c r="FO865" s="24"/>
      <c r="FP865" s="24"/>
      <c r="FQ865" s="24"/>
      <c r="FR865" s="24"/>
      <c r="FS865" s="24"/>
      <c r="FT865" s="24"/>
      <c r="FU865" s="24"/>
    </row>
    <row r="866" spans="1:177" ht="18.75">
      <c r="A866" s="21">
        <f t="shared" si="288"/>
        <v>3</v>
      </c>
      <c r="B866" s="13"/>
      <c r="C866" s="97" t="s">
        <v>25</v>
      </c>
      <c r="D866" s="76"/>
      <c r="E866" s="325">
        <f aca="true" t="shared" si="290" ref="E866:L866">SUM(E888)</f>
        <v>0</v>
      </c>
      <c r="F866" s="240">
        <f t="shared" si="290"/>
        <v>0</v>
      </c>
      <c r="G866" s="240">
        <f>SUM(G888)</f>
        <v>0</v>
      </c>
      <c r="H866" s="240">
        <f>SUM(H888)</f>
        <v>0</v>
      </c>
      <c r="I866" s="240">
        <f t="shared" si="290"/>
        <v>0</v>
      </c>
      <c r="J866" s="240">
        <f t="shared" si="290"/>
        <v>0</v>
      </c>
      <c r="K866" s="240">
        <f t="shared" si="290"/>
        <v>0</v>
      </c>
      <c r="L866" s="240">
        <f t="shared" si="290"/>
        <v>0</v>
      </c>
      <c r="M866" s="77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4"/>
      <c r="CP866" s="24"/>
      <c r="CQ866" s="24"/>
      <c r="CR866" s="24"/>
      <c r="CS866" s="24"/>
      <c r="CT866" s="24"/>
      <c r="CU866" s="24"/>
      <c r="CV866" s="24"/>
      <c r="CW866" s="24"/>
      <c r="CX866" s="24"/>
      <c r="CY866" s="24"/>
      <c r="CZ866" s="24"/>
      <c r="DA866" s="24"/>
      <c r="DB866" s="24"/>
      <c r="DC866" s="24"/>
      <c r="DD866" s="24"/>
      <c r="DE866" s="24"/>
      <c r="DF866" s="24"/>
      <c r="DG866" s="24"/>
      <c r="DH866" s="24"/>
      <c r="DI866" s="24"/>
      <c r="DJ866" s="24"/>
      <c r="DK866" s="24"/>
      <c r="DL866" s="24"/>
      <c r="DM866" s="24"/>
      <c r="DN866" s="24"/>
      <c r="DO866" s="24"/>
      <c r="DP866" s="24"/>
      <c r="DQ866" s="24"/>
      <c r="DR866" s="24"/>
      <c r="DS866" s="24"/>
      <c r="DT866" s="24"/>
      <c r="DU866" s="24"/>
      <c r="DV866" s="24"/>
      <c r="DW866" s="24"/>
      <c r="DX866" s="24"/>
      <c r="DY866" s="24"/>
      <c r="DZ866" s="24"/>
      <c r="EA866" s="24"/>
      <c r="EB866" s="24"/>
      <c r="EC866" s="24"/>
      <c r="ED866" s="24"/>
      <c r="EE866" s="24"/>
      <c r="EF866" s="24"/>
      <c r="EG866" s="24"/>
      <c r="EH866" s="24"/>
      <c r="EI866" s="24"/>
      <c r="EJ866" s="24"/>
      <c r="EK866" s="24"/>
      <c r="EL866" s="24"/>
      <c r="EM866" s="24"/>
      <c r="EN866" s="24"/>
      <c r="EO866" s="24"/>
      <c r="EP866" s="24"/>
      <c r="EQ866" s="24"/>
      <c r="ER866" s="24"/>
      <c r="ES866" s="24"/>
      <c r="ET866" s="24"/>
      <c r="EU866" s="24"/>
      <c r="EV866" s="24"/>
      <c r="EW866" s="24"/>
      <c r="EX866" s="24"/>
      <c r="EY866" s="24"/>
      <c r="EZ866" s="24"/>
      <c r="FA866" s="24"/>
      <c r="FB866" s="24"/>
      <c r="FC866" s="24"/>
      <c r="FD866" s="24"/>
      <c r="FE866" s="24"/>
      <c r="FF866" s="24"/>
      <c r="FG866" s="24"/>
      <c r="FH866" s="24"/>
      <c r="FI866" s="24"/>
      <c r="FJ866" s="24"/>
      <c r="FK866" s="24"/>
      <c r="FL866" s="24"/>
      <c r="FM866" s="24"/>
      <c r="FN866" s="24"/>
      <c r="FO866" s="24"/>
      <c r="FP866" s="24"/>
      <c r="FQ866" s="24"/>
      <c r="FR866" s="24"/>
      <c r="FS866" s="24"/>
      <c r="FT866" s="24"/>
      <c r="FU866" s="24"/>
    </row>
    <row r="867" spans="1:177" ht="19.5" thickBot="1">
      <c r="A867" s="21">
        <f t="shared" si="288"/>
        <v>4</v>
      </c>
      <c r="B867" s="13"/>
      <c r="C867" s="97" t="s">
        <v>26</v>
      </c>
      <c r="D867" s="76"/>
      <c r="E867" s="331">
        <f aca="true" t="shared" si="291" ref="E867:L867">SUM(E870)</f>
        <v>6050</v>
      </c>
      <c r="F867" s="249">
        <f t="shared" si="291"/>
        <v>5910</v>
      </c>
      <c r="G867" s="249">
        <f>SUM(G870)</f>
        <v>6000</v>
      </c>
      <c r="H867" s="249">
        <f>SUM(H870)</f>
        <v>6000</v>
      </c>
      <c r="I867" s="249">
        <f t="shared" si="291"/>
        <v>6000</v>
      </c>
      <c r="J867" s="249">
        <f t="shared" si="291"/>
        <v>6000</v>
      </c>
      <c r="K867" s="249">
        <f t="shared" si="291"/>
        <v>6000</v>
      </c>
      <c r="L867" s="249">
        <f t="shared" si="291"/>
        <v>6000</v>
      </c>
      <c r="M867" s="235">
        <f>SUM(L867/J867*100)</f>
        <v>100</v>
      </c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4"/>
      <c r="CP867" s="24"/>
      <c r="CQ867" s="24"/>
      <c r="CR867" s="24"/>
      <c r="CS867" s="24"/>
      <c r="CT867" s="24"/>
      <c r="CU867" s="24"/>
      <c r="CV867" s="24"/>
      <c r="CW867" s="24"/>
      <c r="CX867" s="24"/>
      <c r="CY867" s="24"/>
      <c r="CZ867" s="24"/>
      <c r="DA867" s="24"/>
      <c r="DB867" s="24"/>
      <c r="DC867" s="24"/>
      <c r="DD867" s="24"/>
      <c r="DE867" s="24"/>
      <c r="DF867" s="24"/>
      <c r="DG867" s="24"/>
      <c r="DH867" s="24"/>
      <c r="DI867" s="24"/>
      <c r="DJ867" s="24"/>
      <c r="DK867" s="24"/>
      <c r="DL867" s="24"/>
      <c r="DM867" s="24"/>
      <c r="DN867" s="24"/>
      <c r="DO867" s="24"/>
      <c r="DP867" s="24"/>
      <c r="DQ867" s="24"/>
      <c r="DR867" s="24"/>
      <c r="DS867" s="24"/>
      <c r="DT867" s="24"/>
      <c r="DU867" s="24"/>
      <c r="DV867" s="24"/>
      <c r="DW867" s="24"/>
      <c r="DX867" s="24"/>
      <c r="DY867" s="24"/>
      <c r="DZ867" s="24"/>
      <c r="EA867" s="24"/>
      <c r="EB867" s="24"/>
      <c r="EC867" s="24"/>
      <c r="ED867" s="24"/>
      <c r="EE867" s="24"/>
      <c r="EF867" s="24"/>
      <c r="EG867" s="24"/>
      <c r="EH867" s="24"/>
      <c r="EI867" s="24"/>
      <c r="EJ867" s="24"/>
      <c r="EK867" s="24"/>
      <c r="EL867" s="24"/>
      <c r="EM867" s="24"/>
      <c r="EN867" s="24"/>
      <c r="EO867" s="24"/>
      <c r="EP867" s="24"/>
      <c r="EQ867" s="24"/>
      <c r="ER867" s="24"/>
      <c r="ES867" s="24"/>
      <c r="ET867" s="24"/>
      <c r="EU867" s="24"/>
      <c r="EV867" s="24"/>
      <c r="EW867" s="24"/>
      <c r="EX867" s="24"/>
      <c r="EY867" s="24"/>
      <c r="EZ867" s="24"/>
      <c r="FA867" s="24"/>
      <c r="FB867" s="24"/>
      <c r="FC867" s="24"/>
      <c r="FD867" s="24"/>
      <c r="FE867" s="24"/>
      <c r="FF867" s="24"/>
      <c r="FG867" s="24"/>
      <c r="FH867" s="24"/>
      <c r="FI867" s="24"/>
      <c r="FJ867" s="24"/>
      <c r="FK867" s="24"/>
      <c r="FL867" s="24"/>
      <c r="FM867" s="24"/>
      <c r="FN867" s="24"/>
      <c r="FO867" s="24"/>
      <c r="FP867" s="24"/>
      <c r="FQ867" s="24"/>
      <c r="FR867" s="24"/>
      <c r="FS867" s="24"/>
      <c r="FT867" s="24"/>
      <c r="FU867" s="24"/>
    </row>
    <row r="868" spans="1:177" ht="19.5" thickTop="1">
      <c r="A868" s="68">
        <f t="shared" si="288"/>
        <v>5</v>
      </c>
      <c r="B868" s="62">
        <v>1</v>
      </c>
      <c r="C868" s="98" t="s">
        <v>352</v>
      </c>
      <c r="D868" s="99"/>
      <c r="E868" s="245">
        <f>SUM(E869+E870)</f>
        <v>32304</v>
      </c>
      <c r="F868" s="245">
        <f aca="true" t="shared" si="292" ref="F868:L868">SUM(F869+F870)</f>
        <v>41482</v>
      </c>
      <c r="G868" s="342">
        <f>SUM(G869+G870)</f>
        <v>33000</v>
      </c>
      <c r="H868" s="342">
        <f>SUM(H869+H870)</f>
        <v>44300</v>
      </c>
      <c r="I868" s="245">
        <f t="shared" si="292"/>
        <v>33700</v>
      </c>
      <c r="J868" s="342">
        <f t="shared" si="292"/>
        <v>35000</v>
      </c>
      <c r="K868" s="342">
        <f t="shared" si="292"/>
        <v>38500</v>
      </c>
      <c r="L868" s="245">
        <f t="shared" si="292"/>
        <v>38500</v>
      </c>
      <c r="M868" s="234">
        <f>SUM(L868/K868*100)</f>
        <v>100</v>
      </c>
      <c r="N868" s="3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  <c r="CN868" s="24"/>
      <c r="CO868" s="24"/>
      <c r="CP868" s="24"/>
      <c r="CQ868" s="24"/>
      <c r="CR868" s="24"/>
      <c r="CS868" s="24"/>
      <c r="CT868" s="24"/>
      <c r="CU868" s="24"/>
      <c r="CV868" s="24"/>
      <c r="CW868" s="24"/>
      <c r="CX868" s="24"/>
      <c r="CY868" s="24"/>
      <c r="CZ868" s="24"/>
      <c r="DA868" s="24"/>
      <c r="DB868" s="24"/>
      <c r="DC868" s="24"/>
      <c r="DD868" s="24"/>
      <c r="DE868" s="24"/>
      <c r="DF868" s="24"/>
      <c r="DG868" s="24"/>
      <c r="DH868" s="24"/>
      <c r="DI868" s="24"/>
      <c r="DJ868" s="24"/>
      <c r="DK868" s="24"/>
      <c r="DL868" s="24"/>
      <c r="DM868" s="24"/>
      <c r="DN868" s="24"/>
      <c r="DO868" s="24"/>
      <c r="DP868" s="24"/>
      <c r="DQ868" s="24"/>
      <c r="DR868" s="24"/>
      <c r="DS868" s="24"/>
      <c r="DT868" s="24"/>
      <c r="DU868" s="24"/>
      <c r="DV868" s="24"/>
      <c r="DW868" s="24"/>
      <c r="DX868" s="24"/>
      <c r="DY868" s="24"/>
      <c r="DZ868" s="24"/>
      <c r="EA868" s="24"/>
      <c r="EB868" s="24"/>
      <c r="EC868" s="24"/>
      <c r="ED868" s="24"/>
      <c r="EE868" s="24"/>
      <c r="EF868" s="24"/>
      <c r="EG868" s="24"/>
      <c r="EH868" s="24"/>
      <c r="EI868" s="24"/>
      <c r="EJ868" s="24"/>
      <c r="EK868" s="24"/>
      <c r="EL868" s="24"/>
      <c r="EM868" s="24"/>
      <c r="EN868" s="24"/>
      <c r="EO868" s="24"/>
      <c r="EP868" s="24"/>
      <c r="EQ868" s="24"/>
      <c r="ER868" s="24"/>
      <c r="ES868" s="24"/>
      <c r="ET868" s="24"/>
      <c r="EU868" s="24"/>
      <c r="EV868" s="24"/>
      <c r="EW868" s="24"/>
      <c r="EX868" s="24"/>
      <c r="EY868" s="24"/>
      <c r="EZ868" s="24"/>
      <c r="FA868" s="24"/>
      <c r="FB868" s="24"/>
      <c r="FC868" s="24"/>
      <c r="FD868" s="24"/>
      <c r="FE868" s="24"/>
      <c r="FF868" s="24"/>
      <c r="FG868" s="24"/>
      <c r="FH868" s="24"/>
      <c r="FI868" s="24"/>
      <c r="FJ868" s="24"/>
      <c r="FK868" s="24"/>
      <c r="FL868" s="24"/>
      <c r="FM868" s="24"/>
      <c r="FN868" s="24"/>
      <c r="FO868" s="24"/>
      <c r="FP868" s="24"/>
      <c r="FQ868" s="24"/>
      <c r="FR868" s="24"/>
      <c r="FS868" s="24"/>
      <c r="FT868" s="24"/>
      <c r="FU868" s="24"/>
    </row>
    <row r="869" spans="1:177" s="1" customFormat="1" ht="18.75">
      <c r="A869" s="68">
        <f t="shared" si="288"/>
        <v>6</v>
      </c>
      <c r="B869" s="39"/>
      <c r="C869" s="100" t="s">
        <v>35</v>
      </c>
      <c r="D869" s="73"/>
      <c r="E869" s="246">
        <f>SUM(E871+E874-E880)</f>
        <v>26254</v>
      </c>
      <c r="F869" s="246">
        <f aca="true" t="shared" si="293" ref="F869:L869">SUM(F871+F874-F880)</f>
        <v>35572</v>
      </c>
      <c r="G869" s="246">
        <f>SUM(G871+G874-G880)</f>
        <v>27000</v>
      </c>
      <c r="H869" s="246">
        <f>SUM(H871+H874-H880)</f>
        <v>38300</v>
      </c>
      <c r="I869" s="246">
        <f t="shared" si="293"/>
        <v>27700</v>
      </c>
      <c r="J869" s="246">
        <f t="shared" si="293"/>
        <v>29000</v>
      </c>
      <c r="K869" s="246">
        <f t="shared" si="293"/>
        <v>32500</v>
      </c>
      <c r="L869" s="246">
        <f t="shared" si="293"/>
        <v>32500</v>
      </c>
      <c r="M869" s="77">
        <f>SUM(L869/K869*100)</f>
        <v>100</v>
      </c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</row>
    <row r="870" spans="1:177" ht="18.75">
      <c r="A870" s="68">
        <f t="shared" si="288"/>
        <v>7</v>
      </c>
      <c r="B870" s="39"/>
      <c r="C870" s="100" t="s">
        <v>41</v>
      </c>
      <c r="D870" s="73"/>
      <c r="E870" s="246">
        <f>SUM(E880)</f>
        <v>6050</v>
      </c>
      <c r="F870" s="246">
        <f aca="true" t="shared" si="294" ref="F870:L870">SUM(F880)</f>
        <v>5910</v>
      </c>
      <c r="G870" s="246">
        <f>SUM(G880)</f>
        <v>6000</v>
      </c>
      <c r="H870" s="246">
        <f>SUM(H880)</f>
        <v>6000</v>
      </c>
      <c r="I870" s="246">
        <f t="shared" si="294"/>
        <v>6000</v>
      </c>
      <c r="J870" s="246">
        <f t="shared" si="294"/>
        <v>6000</v>
      </c>
      <c r="K870" s="246">
        <f t="shared" si="294"/>
        <v>6000</v>
      </c>
      <c r="L870" s="246">
        <f t="shared" si="294"/>
        <v>6000</v>
      </c>
      <c r="M870" s="77">
        <f>SUM(L870/K870*100)</f>
        <v>100</v>
      </c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  <c r="CN870" s="24"/>
      <c r="CO870" s="24"/>
      <c r="CP870" s="24"/>
      <c r="CQ870" s="24"/>
      <c r="CR870" s="24"/>
      <c r="CS870" s="24"/>
      <c r="CT870" s="24"/>
      <c r="CU870" s="24"/>
      <c r="CV870" s="24"/>
      <c r="CW870" s="24"/>
      <c r="CX870" s="24"/>
      <c r="CY870" s="24"/>
      <c r="CZ870" s="24"/>
      <c r="DA870" s="24"/>
      <c r="DB870" s="24"/>
      <c r="DC870" s="24"/>
      <c r="DD870" s="24"/>
      <c r="DE870" s="24"/>
      <c r="DF870" s="24"/>
      <c r="DG870" s="24"/>
      <c r="DH870" s="24"/>
      <c r="DI870" s="24"/>
      <c r="DJ870" s="24"/>
      <c r="DK870" s="24"/>
      <c r="DL870" s="24"/>
      <c r="DM870" s="24"/>
      <c r="DN870" s="24"/>
      <c r="DO870" s="24"/>
      <c r="DP870" s="24"/>
      <c r="DQ870" s="24"/>
      <c r="DR870" s="24"/>
      <c r="DS870" s="24"/>
      <c r="DT870" s="24"/>
      <c r="DU870" s="24"/>
      <c r="DV870" s="24"/>
      <c r="DW870" s="24"/>
      <c r="DX870" s="24"/>
      <c r="DY870" s="24"/>
      <c r="DZ870" s="24"/>
      <c r="EA870" s="24"/>
      <c r="EB870" s="24"/>
      <c r="EC870" s="24"/>
      <c r="ED870" s="24"/>
      <c r="EE870" s="24"/>
      <c r="EF870" s="24"/>
      <c r="EG870" s="24"/>
      <c r="EH870" s="24"/>
      <c r="EI870" s="24"/>
      <c r="EJ870" s="24"/>
      <c r="EK870" s="24"/>
      <c r="EL870" s="24"/>
      <c r="EM870" s="24"/>
      <c r="EN870" s="24"/>
      <c r="EO870" s="24"/>
      <c r="EP870" s="24"/>
      <c r="EQ870" s="24"/>
      <c r="ER870" s="24"/>
      <c r="ES870" s="24"/>
      <c r="ET870" s="24"/>
      <c r="EU870" s="24"/>
      <c r="EV870" s="24"/>
      <c r="EW870" s="24"/>
      <c r="EX870" s="24"/>
      <c r="EY870" s="24"/>
      <c r="EZ870" s="24"/>
      <c r="FA870" s="24"/>
      <c r="FB870" s="24"/>
      <c r="FC870" s="24"/>
      <c r="FD870" s="24"/>
      <c r="FE870" s="24"/>
      <c r="FF870" s="24"/>
      <c r="FG870" s="24"/>
      <c r="FH870" s="24"/>
      <c r="FI870" s="24"/>
      <c r="FJ870" s="24"/>
      <c r="FK870" s="24"/>
      <c r="FL870" s="24"/>
      <c r="FM870" s="24"/>
      <c r="FN870" s="24"/>
      <c r="FO870" s="24"/>
      <c r="FP870" s="24"/>
      <c r="FQ870" s="24"/>
      <c r="FR870" s="24"/>
      <c r="FS870" s="24"/>
      <c r="FT870" s="24"/>
      <c r="FU870" s="24"/>
    </row>
    <row r="871" spans="1:177" ht="18.75">
      <c r="A871" s="68">
        <f t="shared" si="288"/>
        <v>8</v>
      </c>
      <c r="B871" s="39"/>
      <c r="C871" s="110" t="s">
        <v>278</v>
      </c>
      <c r="D871" s="111" t="s">
        <v>279</v>
      </c>
      <c r="E871" s="241">
        <f aca="true" t="shared" si="295" ref="E871:L871">SUM(E872)</f>
        <v>1685</v>
      </c>
      <c r="F871" s="241">
        <f t="shared" si="295"/>
        <v>3540</v>
      </c>
      <c r="G871" s="241">
        <f t="shared" si="295"/>
        <v>2000</v>
      </c>
      <c r="H871" s="241">
        <f t="shared" si="295"/>
        <v>4000</v>
      </c>
      <c r="I871" s="241">
        <f t="shared" si="295"/>
        <v>2000</v>
      </c>
      <c r="J871" s="241">
        <f t="shared" si="295"/>
        <v>4000</v>
      </c>
      <c r="K871" s="241">
        <f t="shared" si="295"/>
        <v>4000</v>
      </c>
      <c r="L871" s="241">
        <f t="shared" si="295"/>
        <v>4000</v>
      </c>
      <c r="M871" s="229">
        <f>SUM(L871/K871)*100</f>
        <v>100</v>
      </c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  <c r="CK871" s="24"/>
      <c r="CL871" s="24"/>
      <c r="CM871" s="24"/>
      <c r="CN871" s="24"/>
      <c r="CO871" s="24"/>
      <c r="CP871" s="24"/>
      <c r="CQ871" s="24"/>
      <c r="CR871" s="24"/>
      <c r="CS871" s="24"/>
      <c r="CT871" s="24"/>
      <c r="CU871" s="24"/>
      <c r="CV871" s="24"/>
      <c r="CW871" s="24"/>
      <c r="CX871" s="24"/>
      <c r="CY871" s="24"/>
      <c r="CZ871" s="24"/>
      <c r="DA871" s="24"/>
      <c r="DB871" s="24"/>
      <c r="DC871" s="24"/>
      <c r="DD871" s="24"/>
      <c r="DE871" s="24"/>
      <c r="DF871" s="24"/>
      <c r="DG871" s="24"/>
      <c r="DH871" s="24"/>
      <c r="DI871" s="24"/>
      <c r="DJ871" s="24"/>
      <c r="DK871" s="24"/>
      <c r="DL871" s="24"/>
      <c r="DM871" s="24"/>
      <c r="DN871" s="24"/>
      <c r="DO871" s="24"/>
      <c r="DP871" s="24"/>
      <c r="DQ871" s="24"/>
      <c r="DR871" s="24"/>
      <c r="DS871" s="24"/>
      <c r="DT871" s="24"/>
      <c r="DU871" s="24"/>
      <c r="DV871" s="24"/>
      <c r="DW871" s="24"/>
      <c r="DX871" s="24"/>
      <c r="DY871" s="24"/>
      <c r="DZ871" s="24"/>
      <c r="EA871" s="24"/>
      <c r="EB871" s="24"/>
      <c r="EC871" s="24"/>
      <c r="ED871" s="24"/>
      <c r="EE871" s="24"/>
      <c r="EF871" s="24"/>
      <c r="EG871" s="24"/>
      <c r="EH871" s="24"/>
      <c r="EI871" s="24"/>
      <c r="EJ871" s="24"/>
      <c r="EK871" s="24"/>
      <c r="EL871" s="24"/>
      <c r="EM871" s="24"/>
      <c r="EN871" s="24"/>
      <c r="EO871" s="24"/>
      <c r="EP871" s="24"/>
      <c r="EQ871" s="24"/>
      <c r="ER871" s="24"/>
      <c r="ES871" s="24"/>
      <c r="ET871" s="24"/>
      <c r="EU871" s="24"/>
      <c r="EV871" s="24"/>
      <c r="EW871" s="24"/>
      <c r="EX871" s="24"/>
      <c r="EY871" s="24"/>
      <c r="EZ871" s="24"/>
      <c r="FA871" s="24"/>
      <c r="FB871" s="24"/>
      <c r="FC871" s="24"/>
      <c r="FD871" s="24"/>
      <c r="FE871" s="24"/>
      <c r="FF871" s="24"/>
      <c r="FG871" s="24"/>
      <c r="FH871" s="24"/>
      <c r="FI871" s="24"/>
      <c r="FJ871" s="24"/>
      <c r="FK871" s="24"/>
      <c r="FL871" s="24"/>
      <c r="FM871" s="24"/>
      <c r="FN871" s="24"/>
      <c r="FO871" s="24"/>
      <c r="FP871" s="24"/>
      <c r="FQ871" s="24"/>
      <c r="FR871" s="24"/>
      <c r="FS871" s="24"/>
      <c r="FT871" s="24"/>
      <c r="FU871" s="24"/>
    </row>
    <row r="872" spans="1:177" s="1" customFormat="1" ht="18.75">
      <c r="A872" s="68">
        <f t="shared" si="288"/>
        <v>9</v>
      </c>
      <c r="B872" s="39"/>
      <c r="C872" s="110" t="s">
        <v>49</v>
      </c>
      <c r="D872" s="111" t="s">
        <v>128</v>
      </c>
      <c r="E872" s="241">
        <v>1685</v>
      </c>
      <c r="F872" s="241">
        <v>3540</v>
      </c>
      <c r="G872" s="241">
        <v>2000</v>
      </c>
      <c r="H872" s="241">
        <v>4000</v>
      </c>
      <c r="I872" s="241">
        <v>2000</v>
      </c>
      <c r="J872" s="241">
        <v>4000</v>
      </c>
      <c r="K872" s="241">
        <v>4000</v>
      </c>
      <c r="L872" s="241">
        <v>4000</v>
      </c>
      <c r="M872" s="229">
        <f>SUM(L872/K872)*100</f>
        <v>100</v>
      </c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</row>
    <row r="873" spans="1:177" s="16" customFormat="1" ht="18.75">
      <c r="A873" s="68">
        <f t="shared" si="288"/>
        <v>10</v>
      </c>
      <c r="B873" s="39"/>
      <c r="C873" s="110"/>
      <c r="D873" s="111"/>
      <c r="E873" s="241"/>
      <c r="F873" s="241"/>
      <c r="G873" s="241"/>
      <c r="H873" s="241"/>
      <c r="I873" s="241"/>
      <c r="J873" s="241"/>
      <c r="K873" s="241"/>
      <c r="L873" s="241"/>
      <c r="M873" s="36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  <c r="CN873" s="24"/>
      <c r="CO873" s="24"/>
      <c r="CP873" s="24"/>
      <c r="CQ873" s="24"/>
      <c r="CR873" s="24"/>
      <c r="CS873" s="24"/>
      <c r="CT873" s="24"/>
      <c r="CU873" s="24"/>
      <c r="CV873" s="24"/>
      <c r="CW873" s="24"/>
      <c r="CX873" s="24"/>
      <c r="CY873" s="24"/>
      <c r="CZ873" s="24"/>
      <c r="DA873" s="24"/>
      <c r="DB873" s="24"/>
      <c r="DC873" s="24"/>
      <c r="DD873" s="24"/>
      <c r="DE873" s="24"/>
      <c r="DF873" s="24"/>
      <c r="DG873" s="24"/>
      <c r="DH873" s="24"/>
      <c r="DI873" s="24"/>
      <c r="DJ873" s="24"/>
      <c r="DK873" s="24"/>
      <c r="DL873" s="24"/>
      <c r="DM873" s="24"/>
      <c r="DN873" s="24"/>
      <c r="DO873" s="24"/>
      <c r="DP873" s="24"/>
      <c r="DQ873" s="24"/>
      <c r="DR873" s="24"/>
      <c r="DS873" s="24"/>
      <c r="DT873" s="24"/>
      <c r="DU873" s="24"/>
      <c r="DV873" s="24"/>
      <c r="DW873" s="24"/>
      <c r="DX873" s="24"/>
      <c r="DY873" s="24"/>
      <c r="DZ873" s="24"/>
      <c r="EA873" s="24"/>
      <c r="EB873" s="24"/>
      <c r="EC873" s="24"/>
      <c r="ED873" s="24"/>
      <c r="EE873" s="24"/>
      <c r="EF873" s="24"/>
      <c r="EG873" s="24"/>
      <c r="EH873" s="24"/>
      <c r="EI873" s="24"/>
      <c r="EJ873" s="24"/>
      <c r="EK873" s="24"/>
      <c r="EL873" s="24"/>
      <c r="EM873" s="24"/>
      <c r="EN873" s="24"/>
      <c r="EO873" s="24"/>
      <c r="EP873" s="24"/>
      <c r="EQ873" s="24"/>
      <c r="ER873" s="24"/>
      <c r="ES873" s="24"/>
      <c r="ET873" s="24"/>
      <c r="EU873" s="24"/>
      <c r="EV873" s="24"/>
      <c r="EW873" s="24"/>
      <c r="EX873" s="24"/>
      <c r="EY873" s="24"/>
      <c r="EZ873" s="24"/>
      <c r="FA873" s="24"/>
      <c r="FB873" s="24"/>
      <c r="FC873" s="24"/>
      <c r="FD873" s="24"/>
      <c r="FE873" s="24"/>
      <c r="FF873" s="24"/>
      <c r="FG873" s="24"/>
      <c r="FH873" s="24"/>
      <c r="FI873" s="24"/>
      <c r="FJ873" s="24"/>
      <c r="FK873" s="24"/>
      <c r="FL873" s="24"/>
      <c r="FM873" s="24"/>
      <c r="FN873" s="24"/>
      <c r="FO873" s="24"/>
      <c r="FP873" s="24"/>
      <c r="FQ873" s="24"/>
      <c r="FR873" s="24"/>
      <c r="FS873" s="24"/>
      <c r="FT873" s="24"/>
      <c r="FU873" s="24"/>
    </row>
    <row r="874" spans="1:177" s="16" customFormat="1" ht="18.75">
      <c r="A874" s="68">
        <f t="shared" si="288"/>
        <v>11</v>
      </c>
      <c r="B874" s="39"/>
      <c r="C874" s="110" t="s">
        <v>268</v>
      </c>
      <c r="D874" s="111" t="s">
        <v>293</v>
      </c>
      <c r="E874" s="241">
        <f>SUM(E875:E880)</f>
        <v>30619</v>
      </c>
      <c r="F874" s="241">
        <f aca="true" t="shared" si="296" ref="F874:L874">SUM(F875:F880)</f>
        <v>37942</v>
      </c>
      <c r="G874" s="241">
        <f>SUM(G875:G880)</f>
        <v>31000</v>
      </c>
      <c r="H874" s="241">
        <f>SUM(H875:H880)</f>
        <v>40300</v>
      </c>
      <c r="I874" s="241">
        <f t="shared" si="296"/>
        <v>31700</v>
      </c>
      <c r="J874" s="241">
        <f t="shared" si="296"/>
        <v>31000</v>
      </c>
      <c r="K874" s="241">
        <f t="shared" si="296"/>
        <v>34500</v>
      </c>
      <c r="L874" s="241">
        <f t="shared" si="296"/>
        <v>34500</v>
      </c>
      <c r="M874" s="229">
        <f aca="true" t="shared" si="297" ref="M874:M880">SUM(L874/K874)*100</f>
        <v>100</v>
      </c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  <c r="CN874" s="24"/>
      <c r="CO874" s="24"/>
      <c r="CP874" s="24"/>
      <c r="CQ874" s="24"/>
      <c r="CR874" s="24"/>
      <c r="CS874" s="24"/>
      <c r="CT874" s="24"/>
      <c r="CU874" s="24"/>
      <c r="CV874" s="24"/>
      <c r="CW874" s="24"/>
      <c r="CX874" s="24"/>
      <c r="CY874" s="24"/>
      <c r="CZ874" s="24"/>
      <c r="DA874" s="24"/>
      <c r="DB874" s="24"/>
      <c r="DC874" s="24"/>
      <c r="DD874" s="24"/>
      <c r="DE874" s="24"/>
      <c r="DF874" s="24"/>
      <c r="DG874" s="24"/>
      <c r="DH874" s="24"/>
      <c r="DI874" s="24"/>
      <c r="DJ874" s="24"/>
      <c r="DK874" s="24"/>
      <c r="DL874" s="24"/>
      <c r="DM874" s="24"/>
      <c r="DN874" s="24"/>
      <c r="DO874" s="24"/>
      <c r="DP874" s="24"/>
      <c r="DQ874" s="24"/>
      <c r="DR874" s="24"/>
      <c r="DS874" s="24"/>
      <c r="DT874" s="24"/>
      <c r="DU874" s="24"/>
      <c r="DV874" s="24"/>
      <c r="DW874" s="24"/>
      <c r="DX874" s="24"/>
      <c r="DY874" s="24"/>
      <c r="DZ874" s="24"/>
      <c r="EA874" s="24"/>
      <c r="EB874" s="24"/>
      <c r="EC874" s="24"/>
      <c r="ED874" s="24"/>
      <c r="EE874" s="24"/>
      <c r="EF874" s="24"/>
      <c r="EG874" s="24"/>
      <c r="EH874" s="24"/>
      <c r="EI874" s="24"/>
      <c r="EJ874" s="24"/>
      <c r="EK874" s="24"/>
      <c r="EL874" s="24"/>
      <c r="EM874" s="24"/>
      <c r="EN874" s="24"/>
      <c r="EO874" s="24"/>
      <c r="EP874" s="24"/>
      <c r="EQ874" s="24"/>
      <c r="ER874" s="24"/>
      <c r="ES874" s="24"/>
      <c r="ET874" s="24"/>
      <c r="EU874" s="24"/>
      <c r="EV874" s="24"/>
      <c r="EW874" s="24"/>
      <c r="EX874" s="24"/>
      <c r="EY874" s="24"/>
      <c r="EZ874" s="24"/>
      <c r="FA874" s="24"/>
      <c r="FB874" s="24"/>
      <c r="FC874" s="24"/>
      <c r="FD874" s="24"/>
      <c r="FE874" s="24"/>
      <c r="FF874" s="24"/>
      <c r="FG874" s="24"/>
      <c r="FH874" s="24"/>
      <c r="FI874" s="24"/>
      <c r="FJ874" s="24"/>
      <c r="FK874" s="24"/>
      <c r="FL874" s="24"/>
      <c r="FM874" s="24"/>
      <c r="FN874" s="24"/>
      <c r="FO874" s="24"/>
      <c r="FP874" s="24"/>
      <c r="FQ874" s="24"/>
      <c r="FR874" s="24"/>
      <c r="FS874" s="24"/>
      <c r="FT874" s="24"/>
      <c r="FU874" s="24"/>
    </row>
    <row r="875" spans="1:177" ht="18.75">
      <c r="A875" s="68">
        <f t="shared" si="288"/>
        <v>12</v>
      </c>
      <c r="B875" s="39"/>
      <c r="C875" s="110" t="s">
        <v>55</v>
      </c>
      <c r="D875" s="111" t="s">
        <v>292</v>
      </c>
      <c r="E875" s="241">
        <v>1421</v>
      </c>
      <c r="F875" s="241">
        <v>80</v>
      </c>
      <c r="G875" s="241">
        <v>1000</v>
      </c>
      <c r="H875" s="241">
        <v>1000</v>
      </c>
      <c r="I875" s="241">
        <v>100</v>
      </c>
      <c r="J875" s="241">
        <v>1000</v>
      </c>
      <c r="K875" s="241">
        <v>1000</v>
      </c>
      <c r="L875" s="241">
        <v>1000</v>
      </c>
      <c r="M875" s="229">
        <f t="shared" si="297"/>
        <v>100</v>
      </c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  <c r="CN875" s="24"/>
      <c r="CO875" s="24"/>
      <c r="CP875" s="24"/>
      <c r="CQ875" s="24"/>
      <c r="CR875" s="24"/>
      <c r="CS875" s="24"/>
      <c r="CT875" s="24"/>
      <c r="CU875" s="24"/>
      <c r="CV875" s="24"/>
      <c r="CW875" s="24"/>
      <c r="CX875" s="24"/>
      <c r="CY875" s="24"/>
      <c r="CZ875" s="24"/>
      <c r="DA875" s="24"/>
      <c r="DB875" s="24"/>
      <c r="DC875" s="24"/>
      <c r="DD875" s="24"/>
      <c r="DE875" s="24"/>
      <c r="DF875" s="24"/>
      <c r="DG875" s="24"/>
      <c r="DH875" s="24"/>
      <c r="DI875" s="24"/>
      <c r="DJ875" s="24"/>
      <c r="DK875" s="24"/>
      <c r="DL875" s="24"/>
      <c r="DM875" s="24"/>
      <c r="DN875" s="24"/>
      <c r="DO875" s="24"/>
      <c r="DP875" s="24"/>
      <c r="DQ875" s="24"/>
      <c r="DR875" s="24"/>
      <c r="DS875" s="24"/>
      <c r="DT875" s="24"/>
      <c r="DU875" s="24"/>
      <c r="DV875" s="24"/>
      <c r="DW875" s="24"/>
      <c r="DX875" s="24"/>
      <c r="DY875" s="24"/>
      <c r="DZ875" s="24"/>
      <c r="EA875" s="24"/>
      <c r="EB875" s="24"/>
      <c r="EC875" s="24"/>
      <c r="ED875" s="24"/>
      <c r="EE875" s="24"/>
      <c r="EF875" s="24"/>
      <c r="EG875" s="24"/>
      <c r="EH875" s="24"/>
      <c r="EI875" s="24"/>
      <c r="EJ875" s="24"/>
      <c r="EK875" s="24"/>
      <c r="EL875" s="24"/>
      <c r="EM875" s="24"/>
      <c r="EN875" s="24"/>
      <c r="EO875" s="24"/>
      <c r="EP875" s="24"/>
      <c r="EQ875" s="24"/>
      <c r="ER875" s="24"/>
      <c r="ES875" s="24"/>
      <c r="ET875" s="24"/>
      <c r="EU875" s="24"/>
      <c r="EV875" s="24"/>
      <c r="EW875" s="24"/>
      <c r="EX875" s="24"/>
      <c r="EY875" s="24"/>
      <c r="EZ875" s="24"/>
      <c r="FA875" s="24"/>
      <c r="FB875" s="24"/>
      <c r="FC875" s="24"/>
      <c r="FD875" s="24"/>
      <c r="FE875" s="24"/>
      <c r="FF875" s="24"/>
      <c r="FG875" s="24"/>
      <c r="FH875" s="24"/>
      <c r="FI875" s="24"/>
      <c r="FJ875" s="24"/>
      <c r="FK875" s="24"/>
      <c r="FL875" s="24"/>
      <c r="FM875" s="24"/>
      <c r="FN875" s="24"/>
      <c r="FO875" s="24"/>
      <c r="FP875" s="24"/>
      <c r="FQ875" s="24"/>
      <c r="FR875" s="24"/>
      <c r="FS875" s="24"/>
      <c r="FT875" s="24"/>
      <c r="FU875" s="24"/>
    </row>
    <row r="876" spans="1:177" ht="18.75">
      <c r="A876" s="68">
        <f t="shared" si="288"/>
        <v>13</v>
      </c>
      <c r="B876" s="39"/>
      <c r="C876" s="110" t="s">
        <v>55</v>
      </c>
      <c r="D876" s="111" t="s">
        <v>373</v>
      </c>
      <c r="E876" s="241">
        <v>11404</v>
      </c>
      <c r="F876" s="241">
        <v>15640</v>
      </c>
      <c r="G876" s="241">
        <v>15000</v>
      </c>
      <c r="H876" s="241">
        <v>15000</v>
      </c>
      <c r="I876" s="241">
        <v>15000</v>
      </c>
      <c r="J876" s="241">
        <v>11500</v>
      </c>
      <c r="K876" s="241">
        <v>15000</v>
      </c>
      <c r="L876" s="241">
        <v>15000</v>
      </c>
      <c r="M876" s="229">
        <f t="shared" si="297"/>
        <v>100</v>
      </c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  <c r="CH876" s="24"/>
      <c r="CI876" s="24"/>
      <c r="CJ876" s="24"/>
      <c r="CK876" s="24"/>
      <c r="CL876" s="24"/>
      <c r="CM876" s="24"/>
      <c r="CN876" s="24"/>
      <c r="CO876" s="24"/>
      <c r="CP876" s="24"/>
      <c r="CQ876" s="24"/>
      <c r="CR876" s="24"/>
      <c r="CS876" s="24"/>
      <c r="CT876" s="24"/>
      <c r="CU876" s="24"/>
      <c r="CV876" s="24"/>
      <c r="CW876" s="24"/>
      <c r="CX876" s="24"/>
      <c r="CY876" s="24"/>
      <c r="CZ876" s="24"/>
      <c r="DA876" s="24"/>
      <c r="DB876" s="24"/>
      <c r="DC876" s="24"/>
      <c r="DD876" s="24"/>
      <c r="DE876" s="24"/>
      <c r="DF876" s="24"/>
      <c r="DG876" s="24"/>
      <c r="DH876" s="24"/>
      <c r="DI876" s="24"/>
      <c r="DJ876" s="24"/>
      <c r="DK876" s="24"/>
      <c r="DL876" s="24"/>
      <c r="DM876" s="24"/>
      <c r="DN876" s="24"/>
      <c r="DO876" s="24"/>
      <c r="DP876" s="24"/>
      <c r="DQ876" s="24"/>
      <c r="DR876" s="24"/>
      <c r="DS876" s="24"/>
      <c r="DT876" s="24"/>
      <c r="DU876" s="24"/>
      <c r="DV876" s="24"/>
      <c r="DW876" s="24"/>
      <c r="DX876" s="24"/>
      <c r="DY876" s="24"/>
      <c r="DZ876" s="24"/>
      <c r="EA876" s="24"/>
      <c r="EB876" s="24"/>
      <c r="EC876" s="24"/>
      <c r="ED876" s="24"/>
      <c r="EE876" s="24"/>
      <c r="EF876" s="24"/>
      <c r="EG876" s="24"/>
      <c r="EH876" s="24"/>
      <c r="EI876" s="24"/>
      <c r="EJ876" s="24"/>
      <c r="EK876" s="24"/>
      <c r="EL876" s="24"/>
      <c r="EM876" s="24"/>
      <c r="EN876" s="24"/>
      <c r="EO876" s="24"/>
      <c r="EP876" s="24"/>
      <c r="EQ876" s="24"/>
      <c r="ER876" s="24"/>
      <c r="ES876" s="24"/>
      <c r="ET876" s="24"/>
      <c r="EU876" s="24"/>
      <c r="EV876" s="24"/>
      <c r="EW876" s="24"/>
      <c r="EX876" s="24"/>
      <c r="EY876" s="24"/>
      <c r="EZ876" s="24"/>
      <c r="FA876" s="24"/>
      <c r="FB876" s="24"/>
      <c r="FC876" s="24"/>
      <c r="FD876" s="24"/>
      <c r="FE876" s="24"/>
      <c r="FF876" s="24"/>
      <c r="FG876" s="24"/>
      <c r="FH876" s="24"/>
      <c r="FI876" s="24"/>
      <c r="FJ876" s="24"/>
      <c r="FK876" s="24"/>
      <c r="FL876" s="24"/>
      <c r="FM876" s="24"/>
      <c r="FN876" s="24"/>
      <c r="FO876" s="24"/>
      <c r="FP876" s="24"/>
      <c r="FQ876" s="24"/>
      <c r="FR876" s="24"/>
      <c r="FS876" s="24"/>
      <c r="FT876" s="24"/>
      <c r="FU876" s="24"/>
    </row>
    <row r="877" spans="1:177" ht="18.75">
      <c r="A877" s="68">
        <f aca="true" t="shared" si="298" ref="A877:A896">SUM(A876+1)</f>
        <v>14</v>
      </c>
      <c r="B877" s="39"/>
      <c r="C877" s="110" t="s">
        <v>49</v>
      </c>
      <c r="D877" s="111" t="s">
        <v>128</v>
      </c>
      <c r="E877" s="241">
        <v>2840</v>
      </c>
      <c r="F877" s="241">
        <v>5072</v>
      </c>
      <c r="G877" s="241">
        <v>2500</v>
      </c>
      <c r="H877" s="241">
        <v>2500</v>
      </c>
      <c r="I877" s="241">
        <v>2500</v>
      </c>
      <c r="J877" s="241">
        <v>2500</v>
      </c>
      <c r="K877" s="241">
        <v>2500</v>
      </c>
      <c r="L877" s="241">
        <v>2500</v>
      </c>
      <c r="M877" s="229">
        <f t="shared" si="297"/>
        <v>100</v>
      </c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  <c r="CK877" s="24"/>
      <c r="CL877" s="24"/>
      <c r="CM877" s="24"/>
      <c r="CN877" s="24"/>
      <c r="CO877" s="24"/>
      <c r="CP877" s="24"/>
      <c r="CQ877" s="24"/>
      <c r="CR877" s="24"/>
      <c r="CS877" s="24"/>
      <c r="CT877" s="24"/>
      <c r="CU877" s="24"/>
      <c r="CV877" s="24"/>
      <c r="CW877" s="24"/>
      <c r="CX877" s="24"/>
      <c r="CY877" s="24"/>
      <c r="CZ877" s="24"/>
      <c r="DA877" s="24"/>
      <c r="DB877" s="24"/>
      <c r="DC877" s="24"/>
      <c r="DD877" s="24"/>
      <c r="DE877" s="24"/>
      <c r="DF877" s="24"/>
      <c r="DG877" s="24"/>
      <c r="DH877" s="24"/>
      <c r="DI877" s="24"/>
      <c r="DJ877" s="24"/>
      <c r="DK877" s="24"/>
      <c r="DL877" s="24"/>
      <c r="DM877" s="24"/>
      <c r="DN877" s="24"/>
      <c r="DO877" s="24"/>
      <c r="DP877" s="24"/>
      <c r="DQ877" s="24"/>
      <c r="DR877" s="24"/>
      <c r="DS877" s="24"/>
      <c r="DT877" s="24"/>
      <c r="DU877" s="24"/>
      <c r="DV877" s="24"/>
      <c r="DW877" s="24"/>
      <c r="DX877" s="24"/>
      <c r="DY877" s="24"/>
      <c r="DZ877" s="24"/>
      <c r="EA877" s="24"/>
      <c r="EB877" s="24"/>
      <c r="EC877" s="24"/>
      <c r="ED877" s="24"/>
      <c r="EE877" s="24"/>
      <c r="EF877" s="24"/>
      <c r="EG877" s="24"/>
      <c r="EH877" s="24"/>
      <c r="EI877" s="24"/>
      <c r="EJ877" s="24"/>
      <c r="EK877" s="24"/>
      <c r="EL877" s="24"/>
      <c r="EM877" s="24"/>
      <c r="EN877" s="24"/>
      <c r="EO877" s="24"/>
      <c r="EP877" s="24"/>
      <c r="EQ877" s="24"/>
      <c r="ER877" s="24"/>
      <c r="ES877" s="24"/>
      <c r="ET877" s="24"/>
      <c r="EU877" s="24"/>
      <c r="EV877" s="24"/>
      <c r="EW877" s="24"/>
      <c r="EX877" s="24"/>
      <c r="EY877" s="24"/>
      <c r="EZ877" s="24"/>
      <c r="FA877" s="24"/>
      <c r="FB877" s="24"/>
      <c r="FC877" s="24"/>
      <c r="FD877" s="24"/>
      <c r="FE877" s="24"/>
      <c r="FF877" s="24"/>
      <c r="FG877" s="24"/>
      <c r="FH877" s="24"/>
      <c r="FI877" s="24"/>
      <c r="FJ877" s="24"/>
      <c r="FK877" s="24"/>
      <c r="FL877" s="24"/>
      <c r="FM877" s="24"/>
      <c r="FN877" s="24"/>
      <c r="FO877" s="24"/>
      <c r="FP877" s="24"/>
      <c r="FQ877" s="24"/>
      <c r="FR877" s="24"/>
      <c r="FS877" s="24"/>
      <c r="FT877" s="24"/>
      <c r="FU877" s="24"/>
    </row>
    <row r="878" spans="1:177" ht="18.75">
      <c r="A878" s="68">
        <f t="shared" si="298"/>
        <v>15</v>
      </c>
      <c r="B878" s="39"/>
      <c r="C878" s="110" t="s">
        <v>49</v>
      </c>
      <c r="D878" s="111" t="s">
        <v>369</v>
      </c>
      <c r="E878" s="241">
        <v>2469</v>
      </c>
      <c r="F878" s="241">
        <v>1600</v>
      </c>
      <c r="G878" s="241"/>
      <c r="H878" s="241">
        <v>800</v>
      </c>
      <c r="I878" s="241">
        <v>1600</v>
      </c>
      <c r="J878" s="241"/>
      <c r="K878" s="241"/>
      <c r="L878" s="241"/>
      <c r="M878" s="229" t="e">
        <f t="shared" si="297"/>
        <v>#DIV/0!</v>
      </c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  <c r="CK878" s="24"/>
      <c r="CL878" s="24"/>
      <c r="CM878" s="24"/>
      <c r="CN878" s="24"/>
      <c r="CO878" s="24"/>
      <c r="CP878" s="24"/>
      <c r="CQ878" s="24"/>
      <c r="CR878" s="24"/>
      <c r="CS878" s="24"/>
      <c r="CT878" s="24"/>
      <c r="CU878" s="24"/>
      <c r="CV878" s="24"/>
      <c r="CW878" s="24"/>
      <c r="CX878" s="24"/>
      <c r="CY878" s="24"/>
      <c r="CZ878" s="24"/>
      <c r="DA878" s="24"/>
      <c r="DB878" s="24"/>
      <c r="DC878" s="24"/>
      <c r="DD878" s="24"/>
      <c r="DE878" s="24"/>
      <c r="DF878" s="24"/>
      <c r="DG878" s="24"/>
      <c r="DH878" s="24"/>
      <c r="DI878" s="24"/>
      <c r="DJ878" s="24"/>
      <c r="DK878" s="24"/>
      <c r="DL878" s="24"/>
      <c r="DM878" s="24"/>
      <c r="DN878" s="24"/>
      <c r="DO878" s="24"/>
      <c r="DP878" s="24"/>
      <c r="DQ878" s="24"/>
      <c r="DR878" s="24"/>
      <c r="DS878" s="24"/>
      <c r="DT878" s="24"/>
      <c r="DU878" s="24"/>
      <c r="DV878" s="24"/>
      <c r="DW878" s="24"/>
      <c r="DX878" s="24"/>
      <c r="DY878" s="24"/>
      <c r="DZ878" s="24"/>
      <c r="EA878" s="24"/>
      <c r="EB878" s="24"/>
      <c r="EC878" s="24"/>
      <c r="ED878" s="24"/>
      <c r="EE878" s="24"/>
      <c r="EF878" s="24"/>
      <c r="EG878" s="24"/>
      <c r="EH878" s="24"/>
      <c r="EI878" s="24"/>
      <c r="EJ878" s="24"/>
      <c r="EK878" s="24"/>
      <c r="EL878" s="24"/>
      <c r="EM878" s="24"/>
      <c r="EN878" s="24"/>
      <c r="EO878" s="24"/>
      <c r="EP878" s="24"/>
      <c r="EQ878" s="24"/>
      <c r="ER878" s="24"/>
      <c r="ES878" s="24"/>
      <c r="ET878" s="24"/>
      <c r="EU878" s="24"/>
      <c r="EV878" s="24"/>
      <c r="EW878" s="24"/>
      <c r="EX878" s="24"/>
      <c r="EY878" s="24"/>
      <c r="EZ878" s="24"/>
      <c r="FA878" s="24"/>
      <c r="FB878" s="24"/>
      <c r="FC878" s="24"/>
      <c r="FD878" s="24"/>
      <c r="FE878" s="24"/>
      <c r="FF878" s="24"/>
      <c r="FG878" s="24"/>
      <c r="FH878" s="24"/>
      <c r="FI878" s="24"/>
      <c r="FJ878" s="24"/>
      <c r="FK878" s="24"/>
      <c r="FL878" s="24"/>
      <c r="FM878" s="24"/>
      <c r="FN878" s="24"/>
      <c r="FO878" s="24"/>
      <c r="FP878" s="24"/>
      <c r="FQ878" s="24"/>
      <c r="FR878" s="24"/>
      <c r="FS878" s="24"/>
      <c r="FT878" s="24"/>
      <c r="FU878" s="24"/>
    </row>
    <row r="879" spans="1:177" ht="18.75">
      <c r="A879" s="68">
        <f t="shared" si="298"/>
        <v>16</v>
      </c>
      <c r="B879" s="39"/>
      <c r="C879" s="110" t="s">
        <v>49</v>
      </c>
      <c r="D879" s="111" t="s">
        <v>353</v>
      </c>
      <c r="E879" s="241">
        <v>6435</v>
      </c>
      <c r="F879" s="241">
        <v>9640</v>
      </c>
      <c r="G879" s="241">
        <v>6500</v>
      </c>
      <c r="H879" s="241">
        <v>15000</v>
      </c>
      <c r="I879" s="241">
        <v>6500</v>
      </c>
      <c r="J879" s="409">
        <v>10000</v>
      </c>
      <c r="K879" s="241">
        <v>10000</v>
      </c>
      <c r="L879" s="241">
        <v>10000</v>
      </c>
      <c r="M879" s="229">
        <f t="shared" si="297"/>
        <v>100</v>
      </c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  <c r="CH879" s="24"/>
      <c r="CI879" s="24"/>
      <c r="CJ879" s="24"/>
      <c r="CK879" s="24"/>
      <c r="CL879" s="24"/>
      <c r="CM879" s="24"/>
      <c r="CN879" s="24"/>
      <c r="CO879" s="24"/>
      <c r="CP879" s="24"/>
      <c r="CQ879" s="24"/>
      <c r="CR879" s="24"/>
      <c r="CS879" s="24"/>
      <c r="CT879" s="24"/>
      <c r="CU879" s="24"/>
      <c r="CV879" s="24"/>
      <c r="CW879" s="24"/>
      <c r="CX879" s="24"/>
      <c r="CY879" s="24"/>
      <c r="CZ879" s="24"/>
      <c r="DA879" s="24"/>
      <c r="DB879" s="24"/>
      <c r="DC879" s="24"/>
      <c r="DD879" s="24"/>
      <c r="DE879" s="24"/>
      <c r="DF879" s="24"/>
      <c r="DG879" s="24"/>
      <c r="DH879" s="24"/>
      <c r="DI879" s="24"/>
      <c r="DJ879" s="24"/>
      <c r="DK879" s="24"/>
      <c r="DL879" s="24"/>
      <c r="DM879" s="24"/>
      <c r="DN879" s="24"/>
      <c r="DO879" s="24"/>
      <c r="DP879" s="24"/>
      <c r="DQ879" s="24"/>
      <c r="DR879" s="24"/>
      <c r="DS879" s="24"/>
      <c r="DT879" s="24"/>
      <c r="DU879" s="24"/>
      <c r="DV879" s="24"/>
      <c r="DW879" s="24"/>
      <c r="DX879" s="24"/>
      <c r="DY879" s="24"/>
      <c r="DZ879" s="24"/>
      <c r="EA879" s="24"/>
      <c r="EB879" s="24"/>
      <c r="EC879" s="24"/>
      <c r="ED879" s="24"/>
      <c r="EE879" s="24"/>
      <c r="EF879" s="24"/>
      <c r="EG879" s="24"/>
      <c r="EH879" s="24"/>
      <c r="EI879" s="24"/>
      <c r="EJ879" s="24"/>
      <c r="EK879" s="24"/>
      <c r="EL879" s="24"/>
      <c r="EM879" s="24"/>
      <c r="EN879" s="24"/>
      <c r="EO879" s="24"/>
      <c r="EP879" s="24"/>
      <c r="EQ879" s="24"/>
      <c r="ER879" s="24"/>
      <c r="ES879" s="24"/>
      <c r="ET879" s="24"/>
      <c r="EU879" s="24"/>
      <c r="EV879" s="24"/>
      <c r="EW879" s="24"/>
      <c r="EX879" s="24"/>
      <c r="EY879" s="24"/>
      <c r="EZ879" s="24"/>
      <c r="FA879" s="24"/>
      <c r="FB879" s="24"/>
      <c r="FC879" s="24"/>
      <c r="FD879" s="24"/>
      <c r="FE879" s="24"/>
      <c r="FF879" s="24"/>
      <c r="FG879" s="24"/>
      <c r="FH879" s="24"/>
      <c r="FI879" s="24"/>
      <c r="FJ879" s="24"/>
      <c r="FK879" s="24"/>
      <c r="FL879" s="24"/>
      <c r="FM879" s="24"/>
      <c r="FN879" s="24"/>
      <c r="FO879" s="24"/>
      <c r="FP879" s="24"/>
      <c r="FQ879" s="24"/>
      <c r="FR879" s="24"/>
      <c r="FS879" s="24"/>
      <c r="FT879" s="24"/>
      <c r="FU879" s="24"/>
    </row>
    <row r="880" spans="1:177" ht="18.75">
      <c r="A880" s="68">
        <f t="shared" si="298"/>
        <v>17</v>
      </c>
      <c r="B880" s="39"/>
      <c r="C880" s="110" t="s">
        <v>269</v>
      </c>
      <c r="D880" s="111" t="s">
        <v>294</v>
      </c>
      <c r="E880" s="241">
        <v>6050</v>
      </c>
      <c r="F880" s="241">
        <v>5910</v>
      </c>
      <c r="G880" s="241">
        <v>6000</v>
      </c>
      <c r="H880" s="241">
        <v>6000</v>
      </c>
      <c r="I880" s="241">
        <v>6000</v>
      </c>
      <c r="J880" s="241">
        <v>6000</v>
      </c>
      <c r="K880" s="241">
        <v>6000</v>
      </c>
      <c r="L880" s="241">
        <v>6000</v>
      </c>
      <c r="M880" s="229">
        <f t="shared" si="297"/>
        <v>100</v>
      </c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  <c r="CK880" s="24"/>
      <c r="CL880" s="24"/>
      <c r="CM880" s="24"/>
      <c r="CN880" s="24"/>
      <c r="CO880" s="24"/>
      <c r="CP880" s="24"/>
      <c r="CQ880" s="24"/>
      <c r="CR880" s="24"/>
      <c r="CS880" s="24"/>
      <c r="CT880" s="24"/>
      <c r="CU880" s="24"/>
      <c r="CV880" s="24"/>
      <c r="CW880" s="24"/>
      <c r="CX880" s="24"/>
      <c r="CY880" s="24"/>
      <c r="CZ880" s="24"/>
      <c r="DA880" s="24"/>
      <c r="DB880" s="24"/>
      <c r="DC880" s="24"/>
      <c r="DD880" s="24"/>
      <c r="DE880" s="24"/>
      <c r="DF880" s="24"/>
      <c r="DG880" s="24"/>
      <c r="DH880" s="24"/>
      <c r="DI880" s="24"/>
      <c r="DJ880" s="24"/>
      <c r="DK880" s="24"/>
      <c r="DL880" s="24"/>
      <c r="DM880" s="24"/>
      <c r="DN880" s="24"/>
      <c r="DO880" s="24"/>
      <c r="DP880" s="24"/>
      <c r="DQ880" s="24"/>
      <c r="DR880" s="24"/>
      <c r="DS880" s="24"/>
      <c r="DT880" s="24"/>
      <c r="DU880" s="24"/>
      <c r="DV880" s="24"/>
      <c r="DW880" s="24"/>
      <c r="DX880" s="24"/>
      <c r="DY880" s="24"/>
      <c r="DZ880" s="24"/>
      <c r="EA880" s="24"/>
      <c r="EB880" s="24"/>
      <c r="EC880" s="24"/>
      <c r="ED880" s="24"/>
      <c r="EE880" s="24"/>
      <c r="EF880" s="24"/>
      <c r="EG880" s="24"/>
      <c r="EH880" s="24"/>
      <c r="EI880" s="24"/>
      <c r="EJ880" s="24"/>
      <c r="EK880" s="24"/>
      <c r="EL880" s="24"/>
      <c r="EM880" s="24"/>
      <c r="EN880" s="24"/>
      <c r="EO880" s="24"/>
      <c r="EP880" s="24"/>
      <c r="EQ880" s="24"/>
      <c r="ER880" s="24"/>
      <c r="ES880" s="24"/>
      <c r="ET880" s="24"/>
      <c r="EU880" s="24"/>
      <c r="EV880" s="24"/>
      <c r="EW880" s="24"/>
      <c r="EX880" s="24"/>
      <c r="EY880" s="24"/>
      <c r="EZ880" s="24"/>
      <c r="FA880" s="24"/>
      <c r="FB880" s="24"/>
      <c r="FC880" s="24"/>
      <c r="FD880" s="24"/>
      <c r="FE880" s="24"/>
      <c r="FF880" s="24"/>
      <c r="FG880" s="24"/>
      <c r="FH880" s="24"/>
      <c r="FI880" s="24"/>
      <c r="FJ880" s="24"/>
      <c r="FK880" s="24"/>
      <c r="FL880" s="24"/>
      <c r="FM880" s="24"/>
      <c r="FN880" s="24"/>
      <c r="FO880" s="24"/>
      <c r="FP880" s="24"/>
      <c r="FQ880" s="24"/>
      <c r="FR880" s="24"/>
      <c r="FS880" s="24"/>
      <c r="FT880" s="24"/>
      <c r="FU880" s="24"/>
    </row>
    <row r="881" spans="1:177" ht="18.75">
      <c r="A881" s="68">
        <f t="shared" si="298"/>
        <v>18</v>
      </c>
      <c r="B881" s="39"/>
      <c r="C881" s="110"/>
      <c r="D881" s="111"/>
      <c r="E881" s="241"/>
      <c r="F881" s="241"/>
      <c r="G881" s="241"/>
      <c r="H881" s="241"/>
      <c r="I881" s="241"/>
      <c r="J881" s="241"/>
      <c r="K881" s="241"/>
      <c r="L881" s="241"/>
      <c r="M881" s="36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  <c r="CN881" s="24"/>
      <c r="CO881" s="24"/>
      <c r="CP881" s="24"/>
      <c r="CQ881" s="24"/>
      <c r="CR881" s="24"/>
      <c r="CS881" s="24"/>
      <c r="CT881" s="24"/>
      <c r="CU881" s="24"/>
      <c r="CV881" s="24"/>
      <c r="CW881" s="24"/>
      <c r="CX881" s="24"/>
      <c r="CY881" s="24"/>
      <c r="CZ881" s="24"/>
      <c r="DA881" s="24"/>
      <c r="DB881" s="24"/>
      <c r="DC881" s="24"/>
      <c r="DD881" s="24"/>
      <c r="DE881" s="24"/>
      <c r="DF881" s="24"/>
      <c r="DG881" s="24"/>
      <c r="DH881" s="24"/>
      <c r="DI881" s="24"/>
      <c r="DJ881" s="24"/>
      <c r="DK881" s="24"/>
      <c r="DL881" s="24"/>
      <c r="DM881" s="24"/>
      <c r="DN881" s="24"/>
      <c r="DO881" s="24"/>
      <c r="DP881" s="24"/>
      <c r="DQ881" s="24"/>
      <c r="DR881" s="24"/>
      <c r="DS881" s="24"/>
      <c r="DT881" s="24"/>
      <c r="DU881" s="24"/>
      <c r="DV881" s="24"/>
      <c r="DW881" s="24"/>
      <c r="DX881" s="24"/>
      <c r="DY881" s="24"/>
      <c r="DZ881" s="24"/>
      <c r="EA881" s="24"/>
      <c r="EB881" s="24"/>
      <c r="EC881" s="24"/>
      <c r="ED881" s="24"/>
      <c r="EE881" s="24"/>
      <c r="EF881" s="24"/>
      <c r="EG881" s="24"/>
      <c r="EH881" s="24"/>
      <c r="EI881" s="24"/>
      <c r="EJ881" s="24"/>
      <c r="EK881" s="24"/>
      <c r="EL881" s="24"/>
      <c r="EM881" s="24"/>
      <c r="EN881" s="24"/>
      <c r="EO881" s="24"/>
      <c r="EP881" s="24"/>
      <c r="EQ881" s="24"/>
      <c r="ER881" s="24"/>
      <c r="ES881" s="24"/>
      <c r="ET881" s="24"/>
      <c r="EU881" s="24"/>
      <c r="EV881" s="24"/>
      <c r="EW881" s="24"/>
      <c r="EX881" s="24"/>
      <c r="EY881" s="24"/>
      <c r="EZ881" s="24"/>
      <c r="FA881" s="24"/>
      <c r="FB881" s="24"/>
      <c r="FC881" s="24"/>
      <c r="FD881" s="24"/>
      <c r="FE881" s="24"/>
      <c r="FF881" s="24"/>
      <c r="FG881" s="24"/>
      <c r="FH881" s="24"/>
      <c r="FI881" s="24"/>
      <c r="FJ881" s="24"/>
      <c r="FK881" s="24"/>
      <c r="FL881" s="24"/>
      <c r="FM881" s="24"/>
      <c r="FN881" s="24"/>
      <c r="FO881" s="24"/>
      <c r="FP881" s="24"/>
      <c r="FQ881" s="24"/>
      <c r="FR881" s="24"/>
      <c r="FS881" s="24"/>
      <c r="FT881" s="24"/>
      <c r="FU881" s="24"/>
    </row>
    <row r="882" spans="1:177" ht="18.75">
      <c r="A882" s="68">
        <f t="shared" si="298"/>
        <v>19</v>
      </c>
      <c r="B882" s="116">
        <v>2</v>
      </c>
      <c r="C882" s="117" t="s">
        <v>361</v>
      </c>
      <c r="D882" s="159"/>
      <c r="E882" s="247">
        <f>SUM(E884)</f>
        <v>2000</v>
      </c>
      <c r="F882" s="247">
        <f aca="true" t="shared" si="299" ref="F882:L882">SUM(F884)</f>
        <v>2000</v>
      </c>
      <c r="G882" s="360">
        <f>SUM(G884)</f>
        <v>2000</v>
      </c>
      <c r="H882" s="360">
        <f>SUM(H884)</f>
        <v>2000</v>
      </c>
      <c r="I882" s="247">
        <f t="shared" si="299"/>
        <v>2000</v>
      </c>
      <c r="J882" s="360">
        <f t="shared" si="299"/>
        <v>0</v>
      </c>
      <c r="K882" s="360">
        <f t="shared" si="299"/>
        <v>2000</v>
      </c>
      <c r="L882" s="247">
        <f t="shared" si="299"/>
        <v>2000</v>
      </c>
      <c r="M882" s="145">
        <f>SUM(L882/K882*100)</f>
        <v>100</v>
      </c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  <c r="CN882" s="24"/>
      <c r="CO882" s="24"/>
      <c r="CP882" s="24"/>
      <c r="CQ882" s="24"/>
      <c r="CR882" s="24"/>
      <c r="CS882" s="24"/>
      <c r="CT882" s="24"/>
      <c r="CU882" s="24"/>
      <c r="CV882" s="24"/>
      <c r="CW882" s="24"/>
      <c r="CX882" s="24"/>
      <c r="CY882" s="24"/>
      <c r="CZ882" s="24"/>
      <c r="DA882" s="24"/>
      <c r="DB882" s="24"/>
      <c r="DC882" s="24"/>
      <c r="DD882" s="24"/>
      <c r="DE882" s="24"/>
      <c r="DF882" s="24"/>
      <c r="DG882" s="24"/>
      <c r="DH882" s="24"/>
      <c r="DI882" s="24"/>
      <c r="DJ882" s="24"/>
      <c r="DK882" s="24"/>
      <c r="DL882" s="24"/>
      <c r="DM882" s="24"/>
      <c r="DN882" s="24"/>
      <c r="DO882" s="24"/>
      <c r="DP882" s="24"/>
      <c r="DQ882" s="24"/>
      <c r="DR882" s="24"/>
      <c r="DS882" s="24"/>
      <c r="DT882" s="24"/>
      <c r="DU882" s="24"/>
      <c r="DV882" s="24"/>
      <c r="DW882" s="24"/>
      <c r="DX882" s="24"/>
      <c r="DY882" s="24"/>
      <c r="DZ882" s="24"/>
      <c r="EA882" s="24"/>
      <c r="EB882" s="24"/>
      <c r="EC882" s="24"/>
      <c r="ED882" s="24"/>
      <c r="EE882" s="24"/>
      <c r="EF882" s="24"/>
      <c r="EG882" s="24"/>
      <c r="EH882" s="24"/>
      <c r="EI882" s="24"/>
      <c r="EJ882" s="24"/>
      <c r="EK882" s="24"/>
      <c r="EL882" s="24"/>
      <c r="EM882" s="24"/>
      <c r="EN882" s="24"/>
      <c r="EO882" s="24"/>
      <c r="EP882" s="24"/>
      <c r="EQ882" s="24"/>
      <c r="ER882" s="24"/>
      <c r="ES882" s="24"/>
      <c r="ET882" s="24"/>
      <c r="EU882" s="24"/>
      <c r="EV882" s="24"/>
      <c r="EW882" s="24"/>
      <c r="EX882" s="24"/>
      <c r="EY882" s="24"/>
      <c r="EZ882" s="24"/>
      <c r="FA882" s="24"/>
      <c r="FB882" s="24"/>
      <c r="FC882" s="24"/>
      <c r="FD882" s="24"/>
      <c r="FE882" s="24"/>
      <c r="FF882" s="24"/>
      <c r="FG882" s="24"/>
      <c r="FH882" s="24"/>
      <c r="FI882" s="24"/>
      <c r="FJ882" s="24"/>
      <c r="FK882" s="24"/>
      <c r="FL882" s="24"/>
      <c r="FM882" s="24"/>
      <c r="FN882" s="24"/>
      <c r="FO882" s="24"/>
      <c r="FP882" s="24"/>
      <c r="FQ882" s="24"/>
      <c r="FR882" s="24"/>
      <c r="FS882" s="24"/>
      <c r="FT882" s="24"/>
      <c r="FU882" s="24"/>
    </row>
    <row r="883" spans="1:177" ht="18.75">
      <c r="A883" s="68">
        <f t="shared" si="298"/>
        <v>20</v>
      </c>
      <c r="B883" s="213"/>
      <c r="C883" s="100" t="s">
        <v>35</v>
      </c>
      <c r="D883" s="73"/>
      <c r="E883" s="246">
        <f aca="true" t="shared" si="300" ref="E883:L883">SUM(E884)</f>
        <v>2000</v>
      </c>
      <c r="F883" s="246">
        <f t="shared" si="300"/>
        <v>2000</v>
      </c>
      <c r="G883" s="246">
        <f t="shared" si="300"/>
        <v>2000</v>
      </c>
      <c r="H883" s="246">
        <f t="shared" si="300"/>
        <v>2000</v>
      </c>
      <c r="I883" s="246">
        <f t="shared" si="300"/>
        <v>2000</v>
      </c>
      <c r="J883" s="246">
        <f t="shared" si="300"/>
        <v>0</v>
      </c>
      <c r="K883" s="246">
        <f t="shared" si="300"/>
        <v>2000</v>
      </c>
      <c r="L883" s="246">
        <f t="shared" si="300"/>
        <v>2000</v>
      </c>
      <c r="M883" s="77">
        <f>SUM(L883/K883*100)</f>
        <v>100</v>
      </c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  <c r="CN883" s="24"/>
      <c r="CO883" s="24"/>
      <c r="CP883" s="24"/>
      <c r="CQ883" s="24"/>
      <c r="CR883" s="24"/>
      <c r="CS883" s="24"/>
      <c r="CT883" s="24"/>
      <c r="CU883" s="24"/>
      <c r="CV883" s="24"/>
      <c r="CW883" s="24"/>
      <c r="CX883" s="24"/>
      <c r="CY883" s="24"/>
      <c r="CZ883" s="24"/>
      <c r="DA883" s="24"/>
      <c r="DB883" s="24"/>
      <c r="DC883" s="24"/>
      <c r="DD883" s="24"/>
      <c r="DE883" s="24"/>
      <c r="DF883" s="24"/>
      <c r="DG883" s="24"/>
      <c r="DH883" s="24"/>
      <c r="DI883" s="24"/>
      <c r="DJ883" s="24"/>
      <c r="DK883" s="24"/>
      <c r="DL883" s="24"/>
      <c r="DM883" s="24"/>
      <c r="DN883" s="24"/>
      <c r="DO883" s="24"/>
      <c r="DP883" s="24"/>
      <c r="DQ883" s="24"/>
      <c r="DR883" s="24"/>
      <c r="DS883" s="24"/>
      <c r="DT883" s="24"/>
      <c r="DU883" s="24"/>
      <c r="DV883" s="24"/>
      <c r="DW883" s="24"/>
      <c r="DX883" s="24"/>
      <c r="DY883" s="24"/>
      <c r="DZ883" s="24"/>
      <c r="EA883" s="24"/>
      <c r="EB883" s="24"/>
      <c r="EC883" s="24"/>
      <c r="ED883" s="24"/>
      <c r="EE883" s="24"/>
      <c r="EF883" s="24"/>
      <c r="EG883" s="24"/>
      <c r="EH883" s="24"/>
      <c r="EI883" s="24"/>
      <c r="EJ883" s="24"/>
      <c r="EK883" s="24"/>
      <c r="EL883" s="24"/>
      <c r="EM883" s="24"/>
      <c r="EN883" s="24"/>
      <c r="EO883" s="24"/>
      <c r="EP883" s="24"/>
      <c r="EQ883" s="24"/>
      <c r="ER883" s="24"/>
      <c r="ES883" s="24"/>
      <c r="ET883" s="24"/>
      <c r="EU883" s="24"/>
      <c r="EV883" s="24"/>
      <c r="EW883" s="24"/>
      <c r="EX883" s="24"/>
      <c r="EY883" s="24"/>
      <c r="EZ883" s="24"/>
      <c r="FA883" s="24"/>
      <c r="FB883" s="24"/>
      <c r="FC883" s="24"/>
      <c r="FD883" s="24"/>
      <c r="FE883" s="24"/>
      <c r="FF883" s="24"/>
      <c r="FG883" s="24"/>
      <c r="FH883" s="24"/>
      <c r="FI883" s="24"/>
      <c r="FJ883" s="24"/>
      <c r="FK883" s="24"/>
      <c r="FL883" s="24"/>
      <c r="FM883" s="24"/>
      <c r="FN883" s="24"/>
      <c r="FO883" s="24"/>
      <c r="FP883" s="24"/>
      <c r="FQ883" s="24"/>
      <c r="FR883" s="24"/>
      <c r="FS883" s="24"/>
      <c r="FT883" s="24"/>
      <c r="FU883" s="24"/>
    </row>
    <row r="884" spans="1:177" ht="18.75">
      <c r="A884" s="68">
        <f t="shared" si="298"/>
        <v>21</v>
      </c>
      <c r="B884" s="39"/>
      <c r="C884" s="110" t="s">
        <v>170</v>
      </c>
      <c r="D884" s="111" t="s">
        <v>360</v>
      </c>
      <c r="E884" s="241">
        <v>2000</v>
      </c>
      <c r="F884" s="241">
        <v>2000</v>
      </c>
      <c r="G884" s="241">
        <v>2000</v>
      </c>
      <c r="H884" s="241">
        <v>2000</v>
      </c>
      <c r="I884" s="241">
        <v>2000</v>
      </c>
      <c r="J884" s="241"/>
      <c r="K884" s="241">
        <v>2000</v>
      </c>
      <c r="L884" s="241">
        <v>2000</v>
      </c>
      <c r="M884" s="229">
        <f>SUM(L884/K884)*100</f>
        <v>100</v>
      </c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  <c r="CN884" s="24"/>
      <c r="CO884" s="24"/>
      <c r="CP884" s="24"/>
      <c r="CQ884" s="24"/>
      <c r="CR884" s="24"/>
      <c r="CS884" s="24"/>
      <c r="CT884" s="24"/>
      <c r="CU884" s="24"/>
      <c r="CV884" s="24"/>
      <c r="CW884" s="24"/>
      <c r="CX884" s="24"/>
      <c r="CY884" s="24"/>
      <c r="CZ884" s="24"/>
      <c r="DA884" s="24"/>
      <c r="DB884" s="24"/>
      <c r="DC884" s="24"/>
      <c r="DD884" s="24"/>
      <c r="DE884" s="24"/>
      <c r="DF884" s="24"/>
      <c r="DG884" s="24"/>
      <c r="DH884" s="24"/>
      <c r="DI884" s="24"/>
      <c r="DJ884" s="24"/>
      <c r="DK884" s="24"/>
      <c r="DL884" s="24"/>
      <c r="DM884" s="24"/>
      <c r="DN884" s="24"/>
      <c r="DO884" s="24"/>
      <c r="DP884" s="24"/>
      <c r="DQ884" s="24"/>
      <c r="DR884" s="24"/>
      <c r="DS884" s="24"/>
      <c r="DT884" s="24"/>
      <c r="DU884" s="24"/>
      <c r="DV884" s="24"/>
      <c r="DW884" s="24"/>
      <c r="DX884" s="24"/>
      <c r="DY884" s="24"/>
      <c r="DZ884" s="24"/>
      <c r="EA884" s="24"/>
      <c r="EB884" s="24"/>
      <c r="EC884" s="24"/>
      <c r="ED884" s="24"/>
      <c r="EE884" s="24"/>
      <c r="EF884" s="24"/>
      <c r="EG884" s="24"/>
      <c r="EH884" s="24"/>
      <c r="EI884" s="24"/>
      <c r="EJ884" s="24"/>
      <c r="EK884" s="24"/>
      <c r="EL884" s="24"/>
      <c r="EM884" s="24"/>
      <c r="EN884" s="24"/>
      <c r="EO884" s="24"/>
      <c r="EP884" s="24"/>
      <c r="EQ884" s="24"/>
      <c r="ER884" s="24"/>
      <c r="ES884" s="24"/>
      <c r="ET884" s="24"/>
      <c r="EU884" s="24"/>
      <c r="EV884" s="24"/>
      <c r="EW884" s="24"/>
      <c r="EX884" s="24"/>
      <c r="EY884" s="24"/>
      <c r="EZ884" s="24"/>
      <c r="FA884" s="24"/>
      <c r="FB884" s="24"/>
      <c r="FC884" s="24"/>
      <c r="FD884" s="24"/>
      <c r="FE884" s="24"/>
      <c r="FF884" s="24"/>
      <c r="FG884" s="24"/>
      <c r="FH884" s="24"/>
      <c r="FI884" s="24"/>
      <c r="FJ884" s="24"/>
      <c r="FK884" s="24"/>
      <c r="FL884" s="24"/>
      <c r="FM884" s="24"/>
      <c r="FN884" s="24"/>
      <c r="FO884" s="24"/>
      <c r="FP884" s="24"/>
      <c r="FQ884" s="24"/>
      <c r="FR884" s="24"/>
      <c r="FS884" s="24"/>
      <c r="FT884" s="24"/>
      <c r="FU884" s="24"/>
    </row>
    <row r="885" spans="1:177" ht="18.75">
      <c r="A885" s="68">
        <f t="shared" si="298"/>
        <v>22</v>
      </c>
      <c r="B885" s="39"/>
      <c r="C885" s="110"/>
      <c r="D885" s="170"/>
      <c r="E885" s="241"/>
      <c r="F885" s="241"/>
      <c r="G885" s="241"/>
      <c r="H885" s="241"/>
      <c r="I885" s="241"/>
      <c r="J885" s="241"/>
      <c r="K885" s="241"/>
      <c r="L885" s="241"/>
      <c r="M885" s="36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  <c r="CN885" s="24"/>
      <c r="CO885" s="24"/>
      <c r="CP885" s="24"/>
      <c r="CQ885" s="24"/>
      <c r="CR885" s="24"/>
      <c r="CS885" s="24"/>
      <c r="CT885" s="24"/>
      <c r="CU885" s="24"/>
      <c r="CV885" s="24"/>
      <c r="CW885" s="24"/>
      <c r="CX885" s="24"/>
      <c r="CY885" s="24"/>
      <c r="CZ885" s="24"/>
      <c r="DA885" s="24"/>
      <c r="DB885" s="24"/>
      <c r="DC885" s="24"/>
      <c r="DD885" s="24"/>
      <c r="DE885" s="24"/>
      <c r="DF885" s="24"/>
      <c r="DG885" s="24"/>
      <c r="DH885" s="24"/>
      <c r="DI885" s="24"/>
      <c r="DJ885" s="24"/>
      <c r="DK885" s="24"/>
      <c r="DL885" s="24"/>
      <c r="DM885" s="24"/>
      <c r="DN885" s="24"/>
      <c r="DO885" s="24"/>
      <c r="DP885" s="24"/>
      <c r="DQ885" s="24"/>
      <c r="DR885" s="24"/>
      <c r="DS885" s="24"/>
      <c r="DT885" s="24"/>
      <c r="DU885" s="24"/>
      <c r="DV885" s="24"/>
      <c r="DW885" s="24"/>
      <c r="DX885" s="24"/>
      <c r="DY885" s="24"/>
      <c r="DZ885" s="24"/>
      <c r="EA885" s="24"/>
      <c r="EB885" s="24"/>
      <c r="EC885" s="24"/>
      <c r="ED885" s="24"/>
      <c r="EE885" s="24"/>
      <c r="EF885" s="24"/>
      <c r="EG885" s="24"/>
      <c r="EH885" s="24"/>
      <c r="EI885" s="24"/>
      <c r="EJ885" s="24"/>
      <c r="EK885" s="24"/>
      <c r="EL885" s="24"/>
      <c r="EM885" s="24"/>
      <c r="EN885" s="24"/>
      <c r="EO885" s="24"/>
      <c r="EP885" s="24"/>
      <c r="EQ885" s="24"/>
      <c r="ER885" s="24"/>
      <c r="ES885" s="24"/>
      <c r="ET885" s="24"/>
      <c r="EU885" s="24"/>
      <c r="EV885" s="24"/>
      <c r="EW885" s="24"/>
      <c r="EX885" s="24"/>
      <c r="EY885" s="24"/>
      <c r="EZ885" s="24"/>
      <c r="FA885" s="24"/>
      <c r="FB885" s="24"/>
      <c r="FC885" s="24"/>
      <c r="FD885" s="24"/>
      <c r="FE885" s="24"/>
      <c r="FF885" s="24"/>
      <c r="FG885" s="24"/>
      <c r="FH885" s="24"/>
      <c r="FI885" s="24"/>
      <c r="FJ885" s="24"/>
      <c r="FK885" s="24"/>
      <c r="FL885" s="24"/>
      <c r="FM885" s="24"/>
      <c r="FN885" s="24"/>
      <c r="FO885" s="24"/>
      <c r="FP885" s="24"/>
      <c r="FQ885" s="24"/>
      <c r="FR885" s="24"/>
      <c r="FS885" s="24"/>
      <c r="FT885" s="24"/>
      <c r="FU885" s="24"/>
    </row>
    <row r="886" spans="1:177" ht="18.75">
      <c r="A886" s="68">
        <f t="shared" si="298"/>
        <v>23</v>
      </c>
      <c r="B886" s="116">
        <v>3</v>
      </c>
      <c r="C886" s="117" t="s">
        <v>270</v>
      </c>
      <c r="D886" s="159"/>
      <c r="E886" s="247">
        <f>SUM(E887+E888)</f>
        <v>4308</v>
      </c>
      <c r="F886" s="247">
        <f aca="true" t="shared" si="301" ref="F886:L886">SUM(F887+F888)</f>
        <v>10035</v>
      </c>
      <c r="G886" s="360">
        <f>SUM(G887+G888)</f>
        <v>12000</v>
      </c>
      <c r="H886" s="360">
        <f>SUM(H887+H888)</f>
        <v>12000</v>
      </c>
      <c r="I886" s="247">
        <f t="shared" si="301"/>
        <v>3800</v>
      </c>
      <c r="J886" s="360">
        <f t="shared" si="301"/>
        <v>12000</v>
      </c>
      <c r="K886" s="360">
        <f t="shared" si="301"/>
        <v>12000</v>
      </c>
      <c r="L886" s="247">
        <f t="shared" si="301"/>
        <v>12000</v>
      </c>
      <c r="M886" s="145">
        <f>SUM(L886/K886*100)</f>
        <v>100</v>
      </c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  <c r="CN886" s="24"/>
      <c r="CO886" s="24"/>
      <c r="CP886" s="24"/>
      <c r="CQ886" s="24"/>
      <c r="CR886" s="24"/>
      <c r="CS886" s="24"/>
      <c r="CT886" s="24"/>
      <c r="CU886" s="24"/>
      <c r="CV886" s="24"/>
      <c r="CW886" s="24"/>
      <c r="CX886" s="24"/>
      <c r="CY886" s="24"/>
      <c r="CZ886" s="24"/>
      <c r="DA886" s="24"/>
      <c r="DB886" s="24"/>
      <c r="DC886" s="24"/>
      <c r="DD886" s="24"/>
      <c r="DE886" s="24"/>
      <c r="DF886" s="24"/>
      <c r="DG886" s="24"/>
      <c r="DH886" s="24"/>
      <c r="DI886" s="24"/>
      <c r="DJ886" s="24"/>
      <c r="DK886" s="24"/>
      <c r="DL886" s="24"/>
      <c r="DM886" s="24"/>
      <c r="DN886" s="24"/>
      <c r="DO886" s="24"/>
      <c r="DP886" s="24"/>
      <c r="DQ886" s="24"/>
      <c r="DR886" s="24"/>
      <c r="DS886" s="24"/>
      <c r="DT886" s="24"/>
      <c r="DU886" s="24"/>
      <c r="DV886" s="24"/>
      <c r="DW886" s="24"/>
      <c r="DX886" s="24"/>
      <c r="DY886" s="24"/>
      <c r="DZ886" s="24"/>
      <c r="EA886" s="24"/>
      <c r="EB886" s="24"/>
      <c r="EC886" s="24"/>
      <c r="ED886" s="24"/>
      <c r="EE886" s="24"/>
      <c r="EF886" s="24"/>
      <c r="EG886" s="24"/>
      <c r="EH886" s="24"/>
      <c r="EI886" s="24"/>
      <c r="EJ886" s="24"/>
      <c r="EK886" s="24"/>
      <c r="EL886" s="24"/>
      <c r="EM886" s="24"/>
      <c r="EN886" s="24"/>
      <c r="EO886" s="24"/>
      <c r="EP886" s="24"/>
      <c r="EQ886" s="24"/>
      <c r="ER886" s="24"/>
      <c r="ES886" s="24"/>
      <c r="ET886" s="24"/>
      <c r="EU886" s="24"/>
      <c r="EV886" s="24"/>
      <c r="EW886" s="24"/>
      <c r="EX886" s="24"/>
      <c r="EY886" s="24"/>
      <c r="EZ886" s="24"/>
      <c r="FA886" s="24"/>
      <c r="FB886" s="24"/>
      <c r="FC886" s="24"/>
      <c r="FD886" s="24"/>
      <c r="FE886" s="24"/>
      <c r="FF886" s="24"/>
      <c r="FG886" s="24"/>
      <c r="FH886" s="24"/>
      <c r="FI886" s="24"/>
      <c r="FJ886" s="24"/>
      <c r="FK886" s="24"/>
      <c r="FL886" s="24"/>
      <c r="FM886" s="24"/>
      <c r="FN886" s="24"/>
      <c r="FO886" s="24"/>
      <c r="FP886" s="24"/>
      <c r="FQ886" s="24"/>
      <c r="FR886" s="24"/>
      <c r="FS886" s="24"/>
      <c r="FT886" s="24"/>
      <c r="FU886" s="24"/>
    </row>
    <row r="887" spans="1:177" ht="18.75">
      <c r="A887" s="68">
        <f t="shared" si="298"/>
        <v>24</v>
      </c>
      <c r="B887" s="39"/>
      <c r="C887" s="100" t="s">
        <v>35</v>
      </c>
      <c r="D887" s="73"/>
      <c r="E887" s="246">
        <f>SUM(E889-E896)</f>
        <v>4308</v>
      </c>
      <c r="F887" s="246">
        <f aca="true" t="shared" si="302" ref="F887:L887">SUM(F889-F896)</f>
        <v>10035</v>
      </c>
      <c r="G887" s="246">
        <f>SUM(G889-G896)</f>
        <v>12000</v>
      </c>
      <c r="H887" s="246">
        <f>SUM(H889-H896)</f>
        <v>12000</v>
      </c>
      <c r="I887" s="246">
        <f t="shared" si="302"/>
        <v>3800</v>
      </c>
      <c r="J887" s="246">
        <f t="shared" si="302"/>
        <v>12000</v>
      </c>
      <c r="K887" s="246">
        <f t="shared" si="302"/>
        <v>12000</v>
      </c>
      <c r="L887" s="246">
        <f t="shared" si="302"/>
        <v>12000</v>
      </c>
      <c r="M887" s="77">
        <f>SUM(L887/K887*100)</f>
        <v>100</v>
      </c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  <c r="CN887" s="24"/>
      <c r="CO887" s="24"/>
      <c r="CP887" s="24"/>
      <c r="CQ887" s="24"/>
      <c r="CR887" s="24"/>
      <c r="CS887" s="24"/>
      <c r="CT887" s="24"/>
      <c r="CU887" s="24"/>
      <c r="CV887" s="24"/>
      <c r="CW887" s="24"/>
      <c r="CX887" s="24"/>
      <c r="CY887" s="24"/>
      <c r="CZ887" s="24"/>
      <c r="DA887" s="24"/>
      <c r="DB887" s="24"/>
      <c r="DC887" s="24"/>
      <c r="DD887" s="24"/>
      <c r="DE887" s="24"/>
      <c r="DF887" s="24"/>
      <c r="DG887" s="24"/>
      <c r="DH887" s="24"/>
      <c r="DI887" s="24"/>
      <c r="DJ887" s="24"/>
      <c r="DK887" s="24"/>
      <c r="DL887" s="24"/>
      <c r="DM887" s="24"/>
      <c r="DN887" s="24"/>
      <c r="DO887" s="24"/>
      <c r="DP887" s="24"/>
      <c r="DQ887" s="24"/>
      <c r="DR887" s="24"/>
      <c r="DS887" s="24"/>
      <c r="DT887" s="24"/>
      <c r="DU887" s="24"/>
      <c r="DV887" s="24"/>
      <c r="DW887" s="24"/>
      <c r="DX887" s="24"/>
      <c r="DY887" s="24"/>
      <c r="DZ887" s="24"/>
      <c r="EA887" s="24"/>
      <c r="EB887" s="24"/>
      <c r="EC887" s="24"/>
      <c r="ED887" s="24"/>
      <c r="EE887" s="24"/>
      <c r="EF887" s="24"/>
      <c r="EG887" s="24"/>
      <c r="EH887" s="24"/>
      <c r="EI887" s="24"/>
      <c r="EJ887" s="24"/>
      <c r="EK887" s="24"/>
      <c r="EL887" s="24"/>
      <c r="EM887" s="24"/>
      <c r="EN887" s="24"/>
      <c r="EO887" s="24"/>
      <c r="EP887" s="24"/>
      <c r="EQ887" s="24"/>
      <c r="ER887" s="24"/>
      <c r="ES887" s="24"/>
      <c r="ET887" s="24"/>
      <c r="EU887" s="24"/>
      <c r="EV887" s="24"/>
      <c r="EW887" s="24"/>
      <c r="EX887" s="24"/>
      <c r="EY887" s="24"/>
      <c r="EZ887" s="24"/>
      <c r="FA887" s="24"/>
      <c r="FB887" s="24"/>
      <c r="FC887" s="24"/>
      <c r="FD887" s="24"/>
      <c r="FE887" s="24"/>
      <c r="FF887" s="24"/>
      <c r="FG887" s="24"/>
      <c r="FH887" s="24"/>
      <c r="FI887" s="24"/>
      <c r="FJ887" s="24"/>
      <c r="FK887" s="24"/>
      <c r="FL887" s="24"/>
      <c r="FM887" s="24"/>
      <c r="FN887" s="24"/>
      <c r="FO887" s="24"/>
      <c r="FP887" s="24"/>
      <c r="FQ887" s="24"/>
      <c r="FR887" s="24"/>
      <c r="FS887" s="24"/>
      <c r="FT887" s="24"/>
      <c r="FU887" s="24"/>
    </row>
    <row r="888" spans="1:177" ht="18.75">
      <c r="A888" s="68">
        <f t="shared" si="298"/>
        <v>25</v>
      </c>
      <c r="B888" s="39"/>
      <c r="C888" s="100" t="s">
        <v>78</v>
      </c>
      <c r="D888" s="73"/>
      <c r="E888" s="246">
        <f>SUM(E896)</f>
        <v>0</v>
      </c>
      <c r="F888" s="246">
        <f aca="true" t="shared" si="303" ref="F888:L888">SUM(F896)</f>
        <v>0</v>
      </c>
      <c r="G888" s="246">
        <f>SUM(G896)</f>
        <v>0</v>
      </c>
      <c r="H888" s="246">
        <f>SUM(H896)</f>
        <v>0</v>
      </c>
      <c r="I888" s="246">
        <f t="shared" si="303"/>
        <v>0</v>
      </c>
      <c r="J888" s="246">
        <f t="shared" si="303"/>
        <v>0</v>
      </c>
      <c r="K888" s="246">
        <f t="shared" si="303"/>
        <v>0</v>
      </c>
      <c r="L888" s="246">
        <f t="shared" si="303"/>
        <v>0</v>
      </c>
      <c r="M888" s="77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  <c r="CN888" s="24"/>
      <c r="CO888" s="24"/>
      <c r="CP888" s="24"/>
      <c r="CQ888" s="24"/>
      <c r="CR888" s="24"/>
      <c r="CS888" s="24"/>
      <c r="CT888" s="24"/>
      <c r="CU888" s="24"/>
      <c r="CV888" s="24"/>
      <c r="CW888" s="24"/>
      <c r="CX888" s="24"/>
      <c r="CY888" s="24"/>
      <c r="CZ888" s="24"/>
      <c r="DA888" s="24"/>
      <c r="DB888" s="24"/>
      <c r="DC888" s="24"/>
      <c r="DD888" s="24"/>
      <c r="DE888" s="24"/>
      <c r="DF888" s="24"/>
      <c r="DG888" s="24"/>
      <c r="DH888" s="24"/>
      <c r="DI888" s="24"/>
      <c r="DJ888" s="24"/>
      <c r="DK888" s="24"/>
      <c r="DL888" s="24"/>
      <c r="DM888" s="24"/>
      <c r="DN888" s="24"/>
      <c r="DO888" s="24"/>
      <c r="DP888" s="24"/>
      <c r="DQ888" s="24"/>
      <c r="DR888" s="24"/>
      <c r="DS888" s="24"/>
      <c r="DT888" s="24"/>
      <c r="DU888" s="24"/>
      <c r="DV888" s="24"/>
      <c r="DW888" s="24"/>
      <c r="DX888" s="24"/>
      <c r="DY888" s="24"/>
      <c r="DZ888" s="24"/>
      <c r="EA888" s="24"/>
      <c r="EB888" s="24"/>
      <c r="EC888" s="24"/>
      <c r="ED888" s="24"/>
      <c r="EE888" s="24"/>
      <c r="EF888" s="24"/>
      <c r="EG888" s="24"/>
      <c r="EH888" s="24"/>
      <c r="EI888" s="24"/>
      <c r="EJ888" s="24"/>
      <c r="EK888" s="24"/>
      <c r="EL888" s="24"/>
      <c r="EM888" s="24"/>
      <c r="EN888" s="24"/>
      <c r="EO888" s="24"/>
      <c r="EP888" s="24"/>
      <c r="EQ888" s="24"/>
      <c r="ER888" s="24"/>
      <c r="ES888" s="24"/>
      <c r="ET888" s="24"/>
      <c r="EU888" s="24"/>
      <c r="EV888" s="24"/>
      <c r="EW888" s="24"/>
      <c r="EX888" s="24"/>
      <c r="EY888" s="24"/>
      <c r="EZ888" s="24"/>
      <c r="FA888" s="24"/>
      <c r="FB888" s="24"/>
      <c r="FC888" s="24"/>
      <c r="FD888" s="24"/>
      <c r="FE888" s="24"/>
      <c r="FF888" s="24"/>
      <c r="FG888" s="24"/>
      <c r="FH888" s="24"/>
      <c r="FI888" s="24"/>
      <c r="FJ888" s="24"/>
      <c r="FK888" s="24"/>
      <c r="FL888" s="24"/>
      <c r="FM888" s="24"/>
      <c r="FN888" s="24"/>
      <c r="FO888" s="24"/>
      <c r="FP888" s="24"/>
      <c r="FQ888" s="24"/>
      <c r="FR888" s="24"/>
      <c r="FS888" s="24"/>
      <c r="FT888" s="24"/>
      <c r="FU888" s="24"/>
    </row>
    <row r="889" spans="1:177" ht="18.75">
      <c r="A889" s="68">
        <f t="shared" si="298"/>
        <v>26</v>
      </c>
      <c r="B889" s="39"/>
      <c r="C889" s="110" t="s">
        <v>127</v>
      </c>
      <c r="D889" s="111" t="s">
        <v>271</v>
      </c>
      <c r="E889" s="241">
        <f>SUM(E890+E893)</f>
        <v>4308</v>
      </c>
      <c r="F889" s="241">
        <f aca="true" t="shared" si="304" ref="F889:L889">SUM(F890+F893)</f>
        <v>10035</v>
      </c>
      <c r="G889" s="241">
        <f>SUM(G890+G893)</f>
        <v>12000</v>
      </c>
      <c r="H889" s="241">
        <f>SUM(H890+H893)</f>
        <v>12000</v>
      </c>
      <c r="I889" s="241">
        <f t="shared" si="304"/>
        <v>3800</v>
      </c>
      <c r="J889" s="241">
        <f t="shared" si="304"/>
        <v>12000</v>
      </c>
      <c r="K889" s="241">
        <f t="shared" si="304"/>
        <v>12000</v>
      </c>
      <c r="L889" s="241">
        <f t="shared" si="304"/>
        <v>12000</v>
      </c>
      <c r="M889" s="229">
        <f>SUM(L889/K889)*100</f>
        <v>100</v>
      </c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  <c r="CN889" s="24"/>
      <c r="CO889" s="24"/>
      <c r="CP889" s="24"/>
      <c r="CQ889" s="24"/>
      <c r="CR889" s="24"/>
      <c r="CS889" s="24"/>
      <c r="CT889" s="24"/>
      <c r="CU889" s="24"/>
      <c r="CV889" s="24"/>
      <c r="CW889" s="24"/>
      <c r="CX889" s="24"/>
      <c r="CY889" s="24"/>
      <c r="CZ889" s="24"/>
      <c r="DA889" s="24"/>
      <c r="DB889" s="24"/>
      <c r="DC889" s="24"/>
      <c r="DD889" s="24"/>
      <c r="DE889" s="24"/>
      <c r="DF889" s="24"/>
      <c r="DG889" s="24"/>
      <c r="DH889" s="24"/>
      <c r="DI889" s="24"/>
      <c r="DJ889" s="24"/>
      <c r="DK889" s="24"/>
      <c r="DL889" s="24"/>
      <c r="DM889" s="24"/>
      <c r="DN889" s="24"/>
      <c r="DO889" s="24"/>
      <c r="DP889" s="24"/>
      <c r="DQ889" s="24"/>
      <c r="DR889" s="24"/>
      <c r="DS889" s="24"/>
      <c r="DT889" s="24"/>
      <c r="DU889" s="24"/>
      <c r="DV889" s="24"/>
      <c r="DW889" s="24"/>
      <c r="DX889" s="24"/>
      <c r="DY889" s="24"/>
      <c r="DZ889" s="24"/>
      <c r="EA889" s="24"/>
      <c r="EB889" s="24"/>
      <c r="EC889" s="24"/>
      <c r="ED889" s="24"/>
      <c r="EE889" s="24"/>
      <c r="EF889" s="24"/>
      <c r="EG889" s="24"/>
      <c r="EH889" s="24"/>
      <c r="EI889" s="24"/>
      <c r="EJ889" s="24"/>
      <c r="EK889" s="24"/>
      <c r="EL889" s="24"/>
      <c r="EM889" s="24"/>
      <c r="EN889" s="24"/>
      <c r="EO889" s="24"/>
      <c r="EP889" s="24"/>
      <c r="EQ889" s="24"/>
      <c r="ER889" s="24"/>
      <c r="ES889" s="24"/>
      <c r="ET889" s="24"/>
      <c r="EU889" s="24"/>
      <c r="EV889" s="24"/>
      <c r="EW889" s="24"/>
      <c r="EX889" s="24"/>
      <c r="EY889" s="24"/>
      <c r="EZ889" s="24"/>
      <c r="FA889" s="24"/>
      <c r="FB889" s="24"/>
      <c r="FC889" s="24"/>
      <c r="FD889" s="24"/>
      <c r="FE889" s="24"/>
      <c r="FF889" s="24"/>
      <c r="FG889" s="24"/>
      <c r="FH889" s="24"/>
      <c r="FI889" s="24"/>
      <c r="FJ889" s="24"/>
      <c r="FK889" s="24"/>
      <c r="FL889" s="24"/>
      <c r="FM889" s="24"/>
      <c r="FN889" s="24"/>
      <c r="FO889" s="24"/>
      <c r="FP889" s="24"/>
      <c r="FQ889" s="24"/>
      <c r="FR889" s="24"/>
      <c r="FS889" s="24"/>
      <c r="FT889" s="24"/>
      <c r="FU889" s="24"/>
    </row>
    <row r="890" spans="1:177" ht="18.75">
      <c r="A890" s="68">
        <f t="shared" si="298"/>
        <v>27</v>
      </c>
      <c r="B890" s="39"/>
      <c r="C890" s="112"/>
      <c r="D890" s="113" t="s">
        <v>272</v>
      </c>
      <c r="E890" s="250">
        <f>SUM(E891:E892)</f>
        <v>2272</v>
      </c>
      <c r="F890" s="250">
        <f aca="true" t="shared" si="305" ref="F890:L890">SUM(F891:F892)</f>
        <v>5679</v>
      </c>
      <c r="G890" s="359">
        <f>SUM(G891:G892)</f>
        <v>5700</v>
      </c>
      <c r="H890" s="359">
        <f>SUM(H891:H892)</f>
        <v>5700</v>
      </c>
      <c r="I890" s="250">
        <f t="shared" si="305"/>
        <v>1800</v>
      </c>
      <c r="J890" s="359">
        <f t="shared" si="305"/>
        <v>5700</v>
      </c>
      <c r="K890" s="359">
        <f t="shared" si="305"/>
        <v>5700</v>
      </c>
      <c r="L890" s="359">
        <f t="shared" si="305"/>
        <v>5700</v>
      </c>
      <c r="M890" s="229">
        <f aca="true" t="shared" si="306" ref="M890:M895">SUM(L890/K890)*100</f>
        <v>100</v>
      </c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  <c r="CN890" s="24"/>
      <c r="CO890" s="24"/>
      <c r="CP890" s="24"/>
      <c r="CQ890" s="24"/>
      <c r="CR890" s="24"/>
      <c r="CS890" s="24"/>
      <c r="CT890" s="24"/>
      <c r="CU890" s="24"/>
      <c r="CV890" s="24"/>
      <c r="CW890" s="24"/>
      <c r="CX890" s="24"/>
      <c r="CY890" s="24"/>
      <c r="CZ890" s="24"/>
      <c r="DA890" s="24"/>
      <c r="DB890" s="24"/>
      <c r="DC890" s="24"/>
      <c r="DD890" s="24"/>
      <c r="DE890" s="24"/>
      <c r="DF890" s="24"/>
      <c r="DG890" s="24"/>
      <c r="DH890" s="24"/>
      <c r="DI890" s="24"/>
      <c r="DJ890" s="24"/>
      <c r="DK890" s="24"/>
      <c r="DL890" s="24"/>
      <c r="DM890" s="24"/>
      <c r="DN890" s="24"/>
      <c r="DO890" s="24"/>
      <c r="DP890" s="24"/>
      <c r="DQ890" s="24"/>
      <c r="DR890" s="24"/>
      <c r="DS890" s="24"/>
      <c r="DT890" s="24"/>
      <c r="DU890" s="24"/>
      <c r="DV890" s="24"/>
      <c r="DW890" s="24"/>
      <c r="DX890" s="24"/>
      <c r="DY890" s="24"/>
      <c r="DZ890" s="24"/>
      <c r="EA890" s="24"/>
      <c r="EB890" s="24"/>
      <c r="EC890" s="24"/>
      <c r="ED890" s="24"/>
      <c r="EE890" s="24"/>
      <c r="EF890" s="24"/>
      <c r="EG890" s="24"/>
      <c r="EH890" s="24"/>
      <c r="EI890" s="24"/>
      <c r="EJ890" s="24"/>
      <c r="EK890" s="24"/>
      <c r="EL890" s="24"/>
      <c r="EM890" s="24"/>
      <c r="EN890" s="24"/>
      <c r="EO890" s="24"/>
      <c r="EP890" s="24"/>
      <c r="EQ890" s="24"/>
      <c r="ER890" s="24"/>
      <c r="ES890" s="24"/>
      <c r="ET890" s="24"/>
      <c r="EU890" s="24"/>
      <c r="EV890" s="24"/>
      <c r="EW890" s="24"/>
      <c r="EX890" s="24"/>
      <c r="EY890" s="24"/>
      <c r="EZ890" s="24"/>
      <c r="FA890" s="24"/>
      <c r="FB890" s="24"/>
      <c r="FC890" s="24"/>
      <c r="FD890" s="24"/>
      <c r="FE890" s="24"/>
      <c r="FF890" s="24"/>
      <c r="FG890" s="24"/>
      <c r="FH890" s="24"/>
      <c r="FI890" s="24"/>
      <c r="FJ890" s="24"/>
      <c r="FK890" s="24"/>
      <c r="FL890" s="24"/>
      <c r="FM890" s="24"/>
      <c r="FN890" s="24"/>
      <c r="FO890" s="24"/>
      <c r="FP890" s="24"/>
      <c r="FQ890" s="24"/>
      <c r="FR890" s="24"/>
      <c r="FS890" s="24"/>
      <c r="FT890" s="24"/>
      <c r="FU890" s="24"/>
    </row>
    <row r="891" spans="1:177" s="16" customFormat="1" ht="18.75">
      <c r="A891" s="68">
        <f t="shared" si="298"/>
        <v>28</v>
      </c>
      <c r="B891" s="39"/>
      <c r="C891" s="110" t="s">
        <v>61</v>
      </c>
      <c r="D891" s="111" t="s">
        <v>125</v>
      </c>
      <c r="E891" s="241">
        <v>110</v>
      </c>
      <c r="F891" s="241">
        <v>332</v>
      </c>
      <c r="G891" s="241">
        <v>300</v>
      </c>
      <c r="H891" s="241">
        <v>300</v>
      </c>
      <c r="I891" s="241">
        <v>300</v>
      </c>
      <c r="J891" s="241">
        <v>300</v>
      </c>
      <c r="K891" s="241">
        <v>300</v>
      </c>
      <c r="L891" s="241">
        <v>300</v>
      </c>
      <c r="M891" s="229">
        <f t="shared" si="306"/>
        <v>100</v>
      </c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  <c r="CK891" s="24"/>
      <c r="CL891" s="24"/>
      <c r="CM891" s="24"/>
      <c r="CN891" s="24"/>
      <c r="CO891" s="24"/>
      <c r="CP891" s="24"/>
      <c r="CQ891" s="24"/>
      <c r="CR891" s="24"/>
      <c r="CS891" s="24"/>
      <c r="CT891" s="24"/>
      <c r="CU891" s="24"/>
      <c r="CV891" s="24"/>
      <c r="CW891" s="24"/>
      <c r="CX891" s="24"/>
      <c r="CY891" s="24"/>
      <c r="CZ891" s="24"/>
      <c r="DA891" s="24"/>
      <c r="DB891" s="24"/>
      <c r="DC891" s="24"/>
      <c r="DD891" s="24"/>
      <c r="DE891" s="24"/>
      <c r="DF891" s="24"/>
      <c r="DG891" s="24"/>
      <c r="DH891" s="24"/>
      <c r="DI891" s="24"/>
      <c r="DJ891" s="24"/>
      <c r="DK891" s="24"/>
      <c r="DL891" s="24"/>
      <c r="DM891" s="24"/>
      <c r="DN891" s="24"/>
      <c r="DO891" s="24"/>
      <c r="DP891" s="24"/>
      <c r="DQ891" s="24"/>
      <c r="DR891" s="24"/>
      <c r="DS891" s="24"/>
      <c r="DT891" s="24"/>
      <c r="DU891" s="24"/>
      <c r="DV891" s="24"/>
      <c r="DW891" s="24"/>
      <c r="DX891" s="24"/>
      <c r="DY891" s="24"/>
      <c r="DZ891" s="24"/>
      <c r="EA891" s="24"/>
      <c r="EB891" s="24"/>
      <c r="EC891" s="24"/>
      <c r="ED891" s="24"/>
      <c r="EE891" s="24"/>
      <c r="EF891" s="24"/>
      <c r="EG891" s="24"/>
      <c r="EH891" s="24"/>
      <c r="EI891" s="24"/>
      <c r="EJ891" s="24"/>
      <c r="EK891" s="24"/>
      <c r="EL891" s="24"/>
      <c r="EM891" s="24"/>
      <c r="EN891" s="24"/>
      <c r="EO891" s="24"/>
      <c r="EP891" s="24"/>
      <c r="EQ891" s="24"/>
      <c r="ER891" s="24"/>
      <c r="ES891" s="24"/>
      <c r="ET891" s="24"/>
      <c r="EU891" s="24"/>
      <c r="EV891" s="24"/>
      <c r="EW891" s="24"/>
      <c r="EX891" s="24"/>
      <c r="EY891" s="24"/>
      <c r="EZ891" s="24"/>
      <c r="FA891" s="24"/>
      <c r="FB891" s="24"/>
      <c r="FC891" s="24"/>
      <c r="FD891" s="24"/>
      <c r="FE891" s="24"/>
      <c r="FF891" s="24"/>
      <c r="FG891" s="24"/>
      <c r="FH891" s="24"/>
      <c r="FI891" s="24"/>
      <c r="FJ891" s="24"/>
      <c r="FK891" s="24"/>
      <c r="FL891" s="24"/>
      <c r="FM891" s="24"/>
      <c r="FN891" s="24"/>
      <c r="FO891" s="24"/>
      <c r="FP891" s="24"/>
      <c r="FQ891" s="24"/>
      <c r="FR891" s="24"/>
      <c r="FS891" s="24"/>
      <c r="FT891" s="24"/>
      <c r="FU891" s="24"/>
    </row>
    <row r="892" spans="1:177" ht="18.75">
      <c r="A892" s="68">
        <f t="shared" si="298"/>
        <v>29</v>
      </c>
      <c r="B892" s="39"/>
      <c r="C892" s="110" t="s">
        <v>55</v>
      </c>
      <c r="D892" s="111" t="s">
        <v>76</v>
      </c>
      <c r="E892" s="241">
        <v>2162</v>
      </c>
      <c r="F892" s="241">
        <v>5347</v>
      </c>
      <c r="G892" s="241">
        <v>5400</v>
      </c>
      <c r="H892" s="241">
        <v>5400</v>
      </c>
      <c r="I892" s="241">
        <v>1500</v>
      </c>
      <c r="J892" s="241">
        <v>5400</v>
      </c>
      <c r="K892" s="241">
        <v>5400</v>
      </c>
      <c r="L892" s="241">
        <v>5400</v>
      </c>
      <c r="M892" s="229">
        <f t="shared" si="306"/>
        <v>100</v>
      </c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  <c r="CK892" s="24"/>
      <c r="CL892" s="24"/>
      <c r="CM892" s="24"/>
      <c r="CN892" s="24"/>
      <c r="CO892" s="24"/>
      <c r="CP892" s="24"/>
      <c r="CQ892" s="24"/>
      <c r="CR892" s="24"/>
      <c r="CS892" s="24"/>
      <c r="CT892" s="24"/>
      <c r="CU892" s="24"/>
      <c r="CV892" s="24"/>
      <c r="CW892" s="24"/>
      <c r="CX892" s="24"/>
      <c r="CY892" s="24"/>
      <c r="CZ892" s="24"/>
      <c r="DA892" s="24"/>
      <c r="DB892" s="24"/>
      <c r="DC892" s="24"/>
      <c r="DD892" s="24"/>
      <c r="DE892" s="24"/>
      <c r="DF892" s="24"/>
      <c r="DG892" s="24"/>
      <c r="DH892" s="24"/>
      <c r="DI892" s="24"/>
      <c r="DJ892" s="24"/>
      <c r="DK892" s="24"/>
      <c r="DL892" s="24"/>
      <c r="DM892" s="24"/>
      <c r="DN892" s="24"/>
      <c r="DO892" s="24"/>
      <c r="DP892" s="24"/>
      <c r="DQ892" s="24"/>
      <c r="DR892" s="24"/>
      <c r="DS892" s="24"/>
      <c r="DT892" s="24"/>
      <c r="DU892" s="24"/>
      <c r="DV892" s="24"/>
      <c r="DW892" s="24"/>
      <c r="DX892" s="24"/>
      <c r="DY892" s="24"/>
      <c r="DZ892" s="24"/>
      <c r="EA892" s="24"/>
      <c r="EB892" s="24"/>
      <c r="EC892" s="24"/>
      <c r="ED892" s="24"/>
      <c r="EE892" s="24"/>
      <c r="EF892" s="24"/>
      <c r="EG892" s="24"/>
      <c r="EH892" s="24"/>
      <c r="EI892" s="24"/>
      <c r="EJ892" s="24"/>
      <c r="EK892" s="24"/>
      <c r="EL892" s="24"/>
      <c r="EM892" s="24"/>
      <c r="EN892" s="24"/>
      <c r="EO892" s="24"/>
      <c r="EP892" s="24"/>
      <c r="EQ892" s="24"/>
      <c r="ER892" s="24"/>
      <c r="ES892" s="24"/>
      <c r="ET892" s="24"/>
      <c r="EU892" s="24"/>
      <c r="EV892" s="24"/>
      <c r="EW892" s="24"/>
      <c r="EX892" s="24"/>
      <c r="EY892" s="24"/>
      <c r="EZ892" s="24"/>
      <c r="FA892" s="24"/>
      <c r="FB892" s="24"/>
      <c r="FC892" s="24"/>
      <c r="FD892" s="24"/>
      <c r="FE892" s="24"/>
      <c r="FF892" s="24"/>
      <c r="FG892" s="24"/>
      <c r="FH892" s="24"/>
      <c r="FI892" s="24"/>
      <c r="FJ892" s="24"/>
      <c r="FK892" s="24"/>
      <c r="FL892" s="24"/>
      <c r="FM892" s="24"/>
      <c r="FN892" s="24"/>
      <c r="FO892" s="24"/>
      <c r="FP892" s="24"/>
      <c r="FQ892" s="24"/>
      <c r="FR892" s="24"/>
      <c r="FS892" s="24"/>
      <c r="FT892" s="24"/>
      <c r="FU892" s="24"/>
    </row>
    <row r="893" spans="1:177" ht="18.75">
      <c r="A893" s="68">
        <f t="shared" si="298"/>
        <v>30</v>
      </c>
      <c r="B893" s="39"/>
      <c r="C893" s="112"/>
      <c r="D893" s="113" t="s">
        <v>273</v>
      </c>
      <c r="E893" s="250">
        <f>SUM(E894:E896)</f>
        <v>2036</v>
      </c>
      <c r="F893" s="250">
        <f aca="true" t="shared" si="307" ref="F893:L893">SUM(F894:F896)</f>
        <v>4356</v>
      </c>
      <c r="G893" s="359">
        <f>SUM(G894:G896)</f>
        <v>6300</v>
      </c>
      <c r="H893" s="359">
        <f>SUM(H894:H896)</f>
        <v>6300</v>
      </c>
      <c r="I893" s="250">
        <f t="shared" si="307"/>
        <v>2000</v>
      </c>
      <c r="J893" s="359">
        <f t="shared" si="307"/>
        <v>6300</v>
      </c>
      <c r="K893" s="359">
        <f t="shared" si="307"/>
        <v>6300</v>
      </c>
      <c r="L893" s="359">
        <f t="shared" si="307"/>
        <v>6300</v>
      </c>
      <c r="M893" s="229">
        <f t="shared" si="306"/>
        <v>100</v>
      </c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  <c r="CK893" s="24"/>
      <c r="CL893" s="24"/>
      <c r="CM893" s="24"/>
      <c r="CN893" s="24"/>
      <c r="CO893" s="24"/>
      <c r="CP893" s="24"/>
      <c r="CQ893" s="24"/>
      <c r="CR893" s="24"/>
      <c r="CS893" s="24"/>
      <c r="CT893" s="24"/>
      <c r="CU893" s="24"/>
      <c r="CV893" s="24"/>
      <c r="CW893" s="24"/>
      <c r="CX893" s="24"/>
      <c r="CY893" s="24"/>
      <c r="CZ893" s="24"/>
      <c r="DA893" s="24"/>
      <c r="DB893" s="24"/>
      <c r="DC893" s="24"/>
      <c r="DD893" s="24"/>
      <c r="DE893" s="24"/>
      <c r="DF893" s="24"/>
      <c r="DG893" s="24"/>
      <c r="DH893" s="24"/>
      <c r="DI893" s="24"/>
      <c r="DJ893" s="24"/>
      <c r="DK893" s="24"/>
      <c r="DL893" s="24"/>
      <c r="DM893" s="24"/>
      <c r="DN893" s="24"/>
      <c r="DO893" s="24"/>
      <c r="DP893" s="24"/>
      <c r="DQ893" s="24"/>
      <c r="DR893" s="24"/>
      <c r="DS893" s="24"/>
      <c r="DT893" s="24"/>
      <c r="DU893" s="24"/>
      <c r="DV893" s="24"/>
      <c r="DW893" s="24"/>
      <c r="DX893" s="24"/>
      <c r="DY893" s="24"/>
      <c r="DZ893" s="24"/>
      <c r="EA893" s="24"/>
      <c r="EB893" s="24"/>
      <c r="EC893" s="24"/>
      <c r="ED893" s="24"/>
      <c r="EE893" s="24"/>
      <c r="EF893" s="24"/>
      <c r="EG893" s="24"/>
      <c r="EH893" s="24"/>
      <c r="EI893" s="24"/>
      <c r="EJ893" s="24"/>
      <c r="EK893" s="24"/>
      <c r="EL893" s="24"/>
      <c r="EM893" s="24"/>
      <c r="EN893" s="24"/>
      <c r="EO893" s="24"/>
      <c r="EP893" s="24"/>
      <c r="EQ893" s="24"/>
      <c r="ER893" s="24"/>
      <c r="ES893" s="24"/>
      <c r="ET893" s="24"/>
      <c r="EU893" s="24"/>
      <c r="EV893" s="24"/>
      <c r="EW893" s="24"/>
      <c r="EX893" s="24"/>
      <c r="EY893" s="24"/>
      <c r="EZ893" s="24"/>
      <c r="FA893" s="24"/>
      <c r="FB893" s="24"/>
      <c r="FC893" s="24"/>
      <c r="FD893" s="24"/>
      <c r="FE893" s="24"/>
      <c r="FF893" s="24"/>
      <c r="FG893" s="24"/>
      <c r="FH893" s="24"/>
      <c r="FI893" s="24"/>
      <c r="FJ893" s="24"/>
      <c r="FK893" s="24"/>
      <c r="FL893" s="24"/>
      <c r="FM893" s="24"/>
      <c r="FN893" s="24"/>
      <c r="FO893" s="24"/>
      <c r="FP893" s="24"/>
      <c r="FQ893" s="24"/>
      <c r="FR893" s="24"/>
      <c r="FS893" s="24"/>
      <c r="FT893" s="24"/>
      <c r="FU893" s="24"/>
    </row>
    <row r="894" spans="1:177" ht="18.75">
      <c r="A894" s="68">
        <f t="shared" si="298"/>
        <v>31</v>
      </c>
      <c r="B894" s="39"/>
      <c r="C894" s="110" t="s">
        <v>61</v>
      </c>
      <c r="D894" s="111" t="s">
        <v>125</v>
      </c>
      <c r="E894" s="241">
        <v>0</v>
      </c>
      <c r="F894" s="241">
        <v>0</v>
      </c>
      <c r="G894" s="241">
        <v>300</v>
      </c>
      <c r="H894" s="241">
        <v>300</v>
      </c>
      <c r="I894" s="241"/>
      <c r="J894" s="241">
        <v>300</v>
      </c>
      <c r="K894" s="241">
        <v>300</v>
      </c>
      <c r="L894" s="241">
        <v>300</v>
      </c>
      <c r="M894" s="229">
        <f t="shared" si="306"/>
        <v>100</v>
      </c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  <c r="CK894" s="24"/>
      <c r="CL894" s="24"/>
      <c r="CM894" s="24"/>
      <c r="CN894" s="24"/>
      <c r="CO894" s="24"/>
      <c r="CP894" s="24"/>
      <c r="CQ894" s="24"/>
      <c r="CR894" s="24"/>
      <c r="CS894" s="24"/>
      <c r="CT894" s="24"/>
      <c r="CU894" s="24"/>
      <c r="CV894" s="24"/>
      <c r="CW894" s="24"/>
      <c r="CX894" s="24"/>
      <c r="CY894" s="24"/>
      <c r="CZ894" s="24"/>
      <c r="DA894" s="24"/>
      <c r="DB894" s="24"/>
      <c r="DC894" s="24"/>
      <c r="DD894" s="24"/>
      <c r="DE894" s="24"/>
      <c r="DF894" s="24"/>
      <c r="DG894" s="24"/>
      <c r="DH894" s="24"/>
      <c r="DI894" s="24"/>
      <c r="DJ894" s="24"/>
      <c r="DK894" s="24"/>
      <c r="DL894" s="24"/>
      <c r="DM894" s="24"/>
      <c r="DN894" s="24"/>
      <c r="DO894" s="24"/>
      <c r="DP894" s="24"/>
      <c r="DQ894" s="24"/>
      <c r="DR894" s="24"/>
      <c r="DS894" s="24"/>
      <c r="DT894" s="24"/>
      <c r="DU894" s="24"/>
      <c r="DV894" s="24"/>
      <c r="DW894" s="24"/>
      <c r="DX894" s="24"/>
      <c r="DY894" s="24"/>
      <c r="DZ894" s="24"/>
      <c r="EA894" s="24"/>
      <c r="EB894" s="24"/>
      <c r="EC894" s="24"/>
      <c r="ED894" s="24"/>
      <c r="EE894" s="24"/>
      <c r="EF894" s="24"/>
      <c r="EG894" s="24"/>
      <c r="EH894" s="24"/>
      <c r="EI894" s="24"/>
      <c r="EJ894" s="24"/>
      <c r="EK894" s="24"/>
      <c r="EL894" s="24"/>
      <c r="EM894" s="24"/>
      <c r="EN894" s="24"/>
      <c r="EO894" s="24"/>
      <c r="EP894" s="24"/>
      <c r="EQ894" s="24"/>
      <c r="ER894" s="24"/>
      <c r="ES894" s="24"/>
      <c r="ET894" s="24"/>
      <c r="EU894" s="24"/>
      <c r="EV894" s="24"/>
      <c r="EW894" s="24"/>
      <c r="EX894" s="24"/>
      <c r="EY894" s="24"/>
      <c r="EZ894" s="24"/>
      <c r="FA894" s="24"/>
      <c r="FB894" s="24"/>
      <c r="FC894" s="24"/>
      <c r="FD894" s="24"/>
      <c r="FE894" s="24"/>
      <c r="FF894" s="24"/>
      <c r="FG894" s="24"/>
      <c r="FH894" s="24"/>
      <c r="FI894" s="24"/>
      <c r="FJ894" s="24"/>
      <c r="FK894" s="24"/>
      <c r="FL894" s="24"/>
      <c r="FM894" s="24"/>
      <c r="FN894" s="24"/>
      <c r="FO894" s="24"/>
      <c r="FP894" s="24"/>
      <c r="FQ894" s="24"/>
      <c r="FR894" s="24"/>
      <c r="FS894" s="24"/>
      <c r="FT894" s="24"/>
      <c r="FU894" s="24"/>
    </row>
    <row r="895" spans="1:177" ht="18.75">
      <c r="A895" s="68">
        <f t="shared" si="298"/>
        <v>32</v>
      </c>
      <c r="B895" s="39"/>
      <c r="C895" s="110" t="s">
        <v>55</v>
      </c>
      <c r="D895" s="111" t="s">
        <v>76</v>
      </c>
      <c r="E895" s="241">
        <v>2036</v>
      </c>
      <c r="F895" s="241">
        <v>4356</v>
      </c>
      <c r="G895" s="241">
        <v>6000</v>
      </c>
      <c r="H895" s="241">
        <v>6000</v>
      </c>
      <c r="I895" s="241">
        <v>2000</v>
      </c>
      <c r="J895" s="241">
        <v>6000</v>
      </c>
      <c r="K895" s="241">
        <v>6000</v>
      </c>
      <c r="L895" s="241">
        <v>6000</v>
      </c>
      <c r="M895" s="229">
        <f t="shared" si="306"/>
        <v>100</v>
      </c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  <c r="CK895" s="24"/>
      <c r="CL895" s="24"/>
      <c r="CM895" s="24"/>
      <c r="CN895" s="24"/>
      <c r="CO895" s="24"/>
      <c r="CP895" s="24"/>
      <c r="CQ895" s="24"/>
      <c r="CR895" s="24"/>
      <c r="CS895" s="24"/>
      <c r="CT895" s="24"/>
      <c r="CU895" s="24"/>
      <c r="CV895" s="24"/>
      <c r="CW895" s="24"/>
      <c r="CX895" s="24"/>
      <c r="CY895" s="24"/>
      <c r="CZ895" s="24"/>
      <c r="DA895" s="24"/>
      <c r="DB895" s="24"/>
      <c r="DC895" s="24"/>
      <c r="DD895" s="24"/>
      <c r="DE895" s="24"/>
      <c r="DF895" s="24"/>
      <c r="DG895" s="24"/>
      <c r="DH895" s="24"/>
      <c r="DI895" s="24"/>
      <c r="DJ895" s="24"/>
      <c r="DK895" s="24"/>
      <c r="DL895" s="24"/>
      <c r="DM895" s="24"/>
      <c r="DN895" s="24"/>
      <c r="DO895" s="24"/>
      <c r="DP895" s="24"/>
      <c r="DQ895" s="24"/>
      <c r="DR895" s="24"/>
      <c r="DS895" s="24"/>
      <c r="DT895" s="24"/>
      <c r="DU895" s="24"/>
      <c r="DV895" s="24"/>
      <c r="DW895" s="24"/>
      <c r="DX895" s="24"/>
      <c r="DY895" s="24"/>
      <c r="DZ895" s="24"/>
      <c r="EA895" s="24"/>
      <c r="EB895" s="24"/>
      <c r="EC895" s="24"/>
      <c r="ED895" s="24"/>
      <c r="EE895" s="24"/>
      <c r="EF895" s="24"/>
      <c r="EG895" s="24"/>
      <c r="EH895" s="24"/>
      <c r="EI895" s="24"/>
      <c r="EJ895" s="24"/>
      <c r="EK895" s="24"/>
      <c r="EL895" s="24"/>
      <c r="EM895" s="24"/>
      <c r="EN895" s="24"/>
      <c r="EO895" s="24"/>
      <c r="EP895" s="24"/>
      <c r="EQ895" s="24"/>
      <c r="ER895" s="24"/>
      <c r="ES895" s="24"/>
      <c r="ET895" s="24"/>
      <c r="EU895" s="24"/>
      <c r="EV895" s="24"/>
      <c r="EW895" s="24"/>
      <c r="EX895" s="24"/>
      <c r="EY895" s="24"/>
      <c r="EZ895" s="24"/>
      <c r="FA895" s="24"/>
      <c r="FB895" s="24"/>
      <c r="FC895" s="24"/>
      <c r="FD895" s="24"/>
      <c r="FE895" s="24"/>
      <c r="FF895" s="24"/>
      <c r="FG895" s="24"/>
      <c r="FH895" s="24"/>
      <c r="FI895" s="24"/>
      <c r="FJ895" s="24"/>
      <c r="FK895" s="24"/>
      <c r="FL895" s="24"/>
      <c r="FM895" s="24"/>
      <c r="FN895" s="24"/>
      <c r="FO895" s="24"/>
      <c r="FP895" s="24"/>
      <c r="FQ895" s="24"/>
      <c r="FR895" s="24"/>
      <c r="FS895" s="24"/>
      <c r="FT895" s="24"/>
      <c r="FU895" s="24"/>
    </row>
    <row r="896" spans="1:177" ht="19.5" thickBot="1">
      <c r="A896" s="68">
        <f t="shared" si="298"/>
        <v>33</v>
      </c>
      <c r="B896" s="157"/>
      <c r="C896" s="158"/>
      <c r="D896" s="160"/>
      <c r="E896" s="257"/>
      <c r="F896" s="257"/>
      <c r="G896" s="326">
        <v>0</v>
      </c>
      <c r="H896" s="257"/>
      <c r="I896" s="257"/>
      <c r="J896" s="242"/>
      <c r="K896" s="242"/>
      <c r="L896" s="257"/>
      <c r="M896" s="161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4"/>
      <c r="CO896" s="24"/>
      <c r="CP896" s="24"/>
      <c r="CQ896" s="24"/>
      <c r="CR896" s="24"/>
      <c r="CS896" s="24"/>
      <c r="CT896" s="24"/>
      <c r="CU896" s="24"/>
      <c r="CV896" s="24"/>
      <c r="CW896" s="24"/>
      <c r="CX896" s="24"/>
      <c r="CY896" s="24"/>
      <c r="CZ896" s="24"/>
      <c r="DA896" s="24"/>
      <c r="DB896" s="24"/>
      <c r="DC896" s="24"/>
      <c r="DD896" s="24"/>
      <c r="DE896" s="24"/>
      <c r="DF896" s="24"/>
      <c r="DG896" s="24"/>
      <c r="DH896" s="24"/>
      <c r="DI896" s="24"/>
      <c r="DJ896" s="24"/>
      <c r="DK896" s="24"/>
      <c r="DL896" s="24"/>
      <c r="DM896" s="24"/>
      <c r="DN896" s="24"/>
      <c r="DO896" s="24"/>
      <c r="DP896" s="24"/>
      <c r="DQ896" s="24"/>
      <c r="DR896" s="24"/>
      <c r="DS896" s="24"/>
      <c r="DT896" s="24"/>
      <c r="DU896" s="24"/>
      <c r="DV896" s="24"/>
      <c r="DW896" s="24"/>
      <c r="DX896" s="24"/>
      <c r="DY896" s="24"/>
      <c r="DZ896" s="24"/>
      <c r="EA896" s="24"/>
      <c r="EB896" s="24"/>
      <c r="EC896" s="24"/>
      <c r="ED896" s="24"/>
      <c r="EE896" s="24"/>
      <c r="EF896" s="24"/>
      <c r="EG896" s="24"/>
      <c r="EH896" s="24"/>
      <c r="EI896" s="24"/>
      <c r="EJ896" s="24"/>
      <c r="EK896" s="24"/>
      <c r="EL896" s="24"/>
      <c r="EM896" s="24"/>
      <c r="EN896" s="24"/>
      <c r="EO896" s="24"/>
      <c r="EP896" s="24"/>
      <c r="EQ896" s="24"/>
      <c r="ER896" s="24"/>
      <c r="ES896" s="24"/>
      <c r="ET896" s="24"/>
      <c r="EU896" s="24"/>
      <c r="EV896" s="24"/>
      <c r="EW896" s="24"/>
      <c r="EX896" s="24"/>
      <c r="EY896" s="24"/>
      <c r="EZ896" s="24"/>
      <c r="FA896" s="24"/>
      <c r="FB896" s="24"/>
      <c r="FC896" s="24"/>
      <c r="FD896" s="24"/>
      <c r="FE896" s="24"/>
      <c r="FF896" s="24"/>
      <c r="FG896" s="24"/>
      <c r="FH896" s="24"/>
      <c r="FI896" s="24"/>
      <c r="FJ896" s="24"/>
      <c r="FK896" s="24"/>
      <c r="FL896" s="24"/>
      <c r="FM896" s="24"/>
      <c r="FN896" s="24"/>
      <c r="FO896" s="24"/>
      <c r="FP896" s="24"/>
      <c r="FQ896" s="24"/>
      <c r="FR896" s="24"/>
      <c r="FS896" s="24"/>
      <c r="FT896" s="24"/>
      <c r="FU896" s="24"/>
    </row>
    <row r="897" spans="1:177" ht="19.5" thickBot="1">
      <c r="A897" s="50"/>
      <c r="B897" s="115" t="s">
        <v>28</v>
      </c>
      <c r="C897" s="51" t="s">
        <v>16</v>
      </c>
      <c r="D897" s="119"/>
      <c r="E897" s="300" t="s">
        <v>399</v>
      </c>
      <c r="F897" s="384" t="s">
        <v>402</v>
      </c>
      <c r="G897" s="384" t="s">
        <v>491</v>
      </c>
      <c r="H897" s="384" t="s">
        <v>491</v>
      </c>
      <c r="I897" s="335"/>
      <c r="J897" s="386" t="s">
        <v>492</v>
      </c>
      <c r="K897" s="384" t="s">
        <v>493</v>
      </c>
      <c r="L897" s="384" t="s">
        <v>503</v>
      </c>
      <c r="M897" s="385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4"/>
      <c r="CO897" s="24"/>
      <c r="CP897" s="24"/>
      <c r="CQ897" s="24"/>
      <c r="CR897" s="24"/>
      <c r="CS897" s="24"/>
      <c r="CT897" s="24"/>
      <c r="CU897" s="24"/>
      <c r="CV897" s="24"/>
      <c r="CW897" s="24"/>
      <c r="CX897" s="24"/>
      <c r="CY897" s="24"/>
      <c r="CZ897" s="24"/>
      <c r="DA897" s="24"/>
      <c r="DB897" s="24"/>
      <c r="DC897" s="24"/>
      <c r="DD897" s="24"/>
      <c r="DE897" s="24"/>
      <c r="DF897" s="24"/>
      <c r="DG897" s="24"/>
      <c r="DH897" s="24"/>
      <c r="DI897" s="24"/>
      <c r="DJ897" s="24"/>
      <c r="DK897" s="24"/>
      <c r="DL897" s="24"/>
      <c r="DM897" s="24"/>
      <c r="DN897" s="24"/>
      <c r="DO897" s="24"/>
      <c r="DP897" s="24"/>
      <c r="DQ897" s="24"/>
      <c r="DR897" s="24"/>
      <c r="DS897" s="24"/>
      <c r="DT897" s="24"/>
      <c r="DU897" s="24"/>
      <c r="DV897" s="24"/>
      <c r="DW897" s="24"/>
      <c r="DX897" s="24"/>
      <c r="DY897" s="24"/>
      <c r="DZ897" s="24"/>
      <c r="EA897" s="24"/>
      <c r="EB897" s="24"/>
      <c r="EC897" s="24"/>
      <c r="ED897" s="24"/>
      <c r="EE897" s="24"/>
      <c r="EF897" s="24"/>
      <c r="EG897" s="24"/>
      <c r="EH897" s="24"/>
      <c r="EI897" s="24"/>
      <c r="EJ897" s="24"/>
      <c r="EK897" s="24"/>
      <c r="EL897" s="24"/>
      <c r="EM897" s="24"/>
      <c r="EN897" s="24"/>
      <c r="EO897" s="24"/>
      <c r="EP897" s="24"/>
      <c r="EQ897" s="24"/>
      <c r="ER897" s="24"/>
      <c r="ES897" s="24"/>
      <c r="ET897" s="24"/>
      <c r="EU897" s="24"/>
      <c r="EV897" s="24"/>
      <c r="EW897" s="24"/>
      <c r="EX897" s="24"/>
      <c r="EY897" s="24"/>
      <c r="EZ897" s="24"/>
      <c r="FA897" s="24"/>
      <c r="FB897" s="24"/>
      <c r="FC897" s="24"/>
      <c r="FD897" s="24"/>
      <c r="FE897" s="24"/>
      <c r="FF897" s="24"/>
      <c r="FG897" s="24"/>
      <c r="FH897" s="24"/>
      <c r="FI897" s="24"/>
      <c r="FJ897" s="24"/>
      <c r="FK897" s="24"/>
      <c r="FL897" s="24"/>
      <c r="FM897" s="24"/>
      <c r="FN897" s="24"/>
      <c r="FO897" s="24"/>
      <c r="FP897" s="24"/>
      <c r="FQ897" s="24"/>
      <c r="FR897" s="24"/>
      <c r="FS897" s="24"/>
      <c r="FT897" s="24"/>
      <c r="FU897" s="24"/>
    </row>
    <row r="898" spans="1:177" ht="18" customHeight="1">
      <c r="A898" s="52"/>
      <c r="B898" s="53" t="s">
        <v>29</v>
      </c>
      <c r="C898" s="54" t="s">
        <v>15</v>
      </c>
      <c r="D898" s="224" t="s">
        <v>17</v>
      </c>
      <c r="E898" s="55" t="s">
        <v>20</v>
      </c>
      <c r="F898" s="416" t="s">
        <v>478</v>
      </c>
      <c r="G898" s="416" t="s">
        <v>22</v>
      </c>
      <c r="H898" s="416" t="s">
        <v>490</v>
      </c>
      <c r="I898" s="422" t="s">
        <v>387</v>
      </c>
      <c r="J898" s="429" t="s">
        <v>22</v>
      </c>
      <c r="K898" s="416" t="s">
        <v>494</v>
      </c>
      <c r="L898" s="416" t="s">
        <v>22</v>
      </c>
      <c r="M898" s="420" t="s">
        <v>368</v>
      </c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4"/>
      <c r="CO898" s="24"/>
      <c r="CP898" s="24"/>
      <c r="CQ898" s="24"/>
      <c r="CR898" s="24"/>
      <c r="CS898" s="24"/>
      <c r="CT898" s="24"/>
      <c r="CU898" s="24"/>
      <c r="CV898" s="24"/>
      <c r="CW898" s="24"/>
      <c r="CX898" s="24"/>
      <c r="CY898" s="24"/>
      <c r="CZ898" s="24"/>
      <c r="DA898" s="24"/>
      <c r="DB898" s="24"/>
      <c r="DC898" s="24"/>
      <c r="DD898" s="24"/>
      <c r="DE898" s="24"/>
      <c r="DF898" s="24"/>
      <c r="DG898" s="24"/>
      <c r="DH898" s="24"/>
      <c r="DI898" s="24"/>
      <c r="DJ898" s="24"/>
      <c r="DK898" s="24"/>
      <c r="DL898" s="24"/>
      <c r="DM898" s="24"/>
      <c r="DN898" s="24"/>
      <c r="DO898" s="24"/>
      <c r="DP898" s="24"/>
      <c r="DQ898" s="24"/>
      <c r="DR898" s="24"/>
      <c r="DS898" s="24"/>
      <c r="DT898" s="24"/>
      <c r="DU898" s="24"/>
      <c r="DV898" s="24"/>
      <c r="DW898" s="24"/>
      <c r="DX898" s="24"/>
      <c r="DY898" s="24"/>
      <c r="DZ898" s="24"/>
      <c r="EA898" s="24"/>
      <c r="EB898" s="24"/>
      <c r="EC898" s="24"/>
      <c r="ED898" s="24"/>
      <c r="EE898" s="24"/>
      <c r="EF898" s="24"/>
      <c r="EG898" s="24"/>
      <c r="EH898" s="24"/>
      <c r="EI898" s="24"/>
      <c r="EJ898" s="24"/>
      <c r="EK898" s="24"/>
      <c r="EL898" s="24"/>
      <c r="EM898" s="24"/>
      <c r="EN898" s="24"/>
      <c r="EO898" s="24"/>
      <c r="EP898" s="24"/>
      <c r="EQ898" s="24"/>
      <c r="ER898" s="24"/>
      <c r="ES898" s="24"/>
      <c r="ET898" s="24"/>
      <c r="EU898" s="24"/>
      <c r="EV898" s="24"/>
      <c r="EW898" s="24"/>
      <c r="EX898" s="24"/>
      <c r="EY898" s="24"/>
      <c r="EZ898" s="24"/>
      <c r="FA898" s="24"/>
      <c r="FB898" s="24"/>
      <c r="FC898" s="24"/>
      <c r="FD898" s="24"/>
      <c r="FE898" s="24"/>
      <c r="FF898" s="24"/>
      <c r="FG898" s="24"/>
      <c r="FH898" s="24"/>
      <c r="FI898" s="24"/>
      <c r="FJ898" s="24"/>
      <c r="FK898" s="24"/>
      <c r="FL898" s="24"/>
      <c r="FM898" s="24"/>
      <c r="FN898" s="24"/>
      <c r="FO898" s="24"/>
      <c r="FP898" s="24"/>
      <c r="FQ898" s="24"/>
      <c r="FR898" s="24"/>
      <c r="FS898" s="24"/>
      <c r="FT898" s="24"/>
      <c r="FU898" s="24"/>
    </row>
    <row r="899" spans="1:177" ht="18" customHeight="1" thickBot="1">
      <c r="A899" s="52"/>
      <c r="B899" s="53"/>
      <c r="C899" s="53" t="s">
        <v>14</v>
      </c>
      <c r="D899" s="120"/>
      <c r="E899" s="55" t="s">
        <v>19</v>
      </c>
      <c r="F899" s="417"/>
      <c r="G899" s="417"/>
      <c r="H899" s="417"/>
      <c r="I899" s="423"/>
      <c r="J899" s="430"/>
      <c r="K899" s="417"/>
      <c r="L899" s="417"/>
      <c r="M899" s="421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  <c r="CN899" s="24"/>
      <c r="CO899" s="24"/>
      <c r="CP899" s="24"/>
      <c r="CQ899" s="24"/>
      <c r="CR899" s="24"/>
      <c r="CS899" s="24"/>
      <c r="CT899" s="24"/>
      <c r="CU899" s="24"/>
      <c r="CV899" s="24"/>
      <c r="CW899" s="24"/>
      <c r="CX899" s="24"/>
      <c r="CY899" s="24"/>
      <c r="CZ899" s="24"/>
      <c r="DA899" s="24"/>
      <c r="DB899" s="24"/>
      <c r="DC899" s="24"/>
      <c r="DD899" s="24"/>
      <c r="DE899" s="24"/>
      <c r="DF899" s="24"/>
      <c r="DG899" s="24"/>
      <c r="DH899" s="24"/>
      <c r="DI899" s="24"/>
      <c r="DJ899" s="24"/>
      <c r="DK899" s="24"/>
      <c r="DL899" s="24"/>
      <c r="DM899" s="24"/>
      <c r="DN899" s="24"/>
      <c r="DO899" s="24"/>
      <c r="DP899" s="24"/>
      <c r="DQ899" s="24"/>
      <c r="DR899" s="24"/>
      <c r="DS899" s="24"/>
      <c r="DT899" s="24"/>
      <c r="DU899" s="24"/>
      <c r="DV899" s="24"/>
      <c r="DW899" s="24"/>
      <c r="DX899" s="24"/>
      <c r="DY899" s="24"/>
      <c r="DZ899" s="24"/>
      <c r="EA899" s="24"/>
      <c r="EB899" s="24"/>
      <c r="EC899" s="24"/>
      <c r="ED899" s="24"/>
      <c r="EE899" s="24"/>
      <c r="EF899" s="24"/>
      <c r="EG899" s="24"/>
      <c r="EH899" s="24"/>
      <c r="EI899" s="24"/>
      <c r="EJ899" s="24"/>
      <c r="EK899" s="24"/>
      <c r="EL899" s="24"/>
      <c r="EM899" s="24"/>
      <c r="EN899" s="24"/>
      <c r="EO899" s="24"/>
      <c r="EP899" s="24"/>
      <c r="EQ899" s="24"/>
      <c r="ER899" s="24"/>
      <c r="ES899" s="24"/>
      <c r="ET899" s="24"/>
      <c r="EU899" s="24"/>
      <c r="EV899" s="24"/>
      <c r="EW899" s="24"/>
      <c r="EX899" s="24"/>
      <c r="EY899" s="24"/>
      <c r="EZ899" s="24"/>
      <c r="FA899" s="24"/>
      <c r="FB899" s="24"/>
      <c r="FC899" s="24"/>
      <c r="FD899" s="24"/>
      <c r="FE899" s="24"/>
      <c r="FF899" s="24"/>
      <c r="FG899" s="24"/>
      <c r="FH899" s="24"/>
      <c r="FI899" s="24"/>
      <c r="FJ899" s="24"/>
      <c r="FK899" s="24"/>
      <c r="FL899" s="24"/>
      <c r="FM899" s="24"/>
      <c r="FN899" s="24"/>
      <c r="FO899" s="24"/>
      <c r="FP899" s="24"/>
      <c r="FQ899" s="24"/>
      <c r="FR899" s="24"/>
      <c r="FS899" s="24"/>
      <c r="FT899" s="24"/>
      <c r="FU899" s="24"/>
    </row>
    <row r="900" spans="1:177" ht="18.75">
      <c r="A900" s="91">
        <f>SUM(A896+1)</f>
        <v>34</v>
      </c>
      <c r="B900" s="101">
        <v>4</v>
      </c>
      <c r="C900" s="102" t="s">
        <v>274</v>
      </c>
      <c r="D900" s="166"/>
      <c r="E900" s="248">
        <f aca="true" t="shared" si="308" ref="E900:I901">SUM(E901)</f>
        <v>331428</v>
      </c>
      <c r="F900" s="248">
        <f t="shared" si="308"/>
        <v>288705</v>
      </c>
      <c r="G900" s="248">
        <f>SUM(G901)</f>
        <v>326500</v>
      </c>
      <c r="H900" s="248">
        <f aca="true" t="shared" si="309" ref="H900:L901">SUM(H901)</f>
        <v>326500</v>
      </c>
      <c r="I900" s="248">
        <f t="shared" si="308"/>
        <v>333932</v>
      </c>
      <c r="J900" s="248">
        <f t="shared" si="309"/>
        <v>320500</v>
      </c>
      <c r="K900" s="248">
        <f t="shared" si="309"/>
        <v>320500</v>
      </c>
      <c r="L900" s="248">
        <f t="shared" si="309"/>
        <v>320500</v>
      </c>
      <c r="M900" s="145">
        <f>SUM(L900/K900*100)</f>
        <v>100</v>
      </c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  <c r="CN900" s="24"/>
      <c r="CO900" s="24"/>
      <c r="CP900" s="24"/>
      <c r="CQ900" s="24"/>
      <c r="CR900" s="24"/>
      <c r="CS900" s="24"/>
      <c r="CT900" s="24"/>
      <c r="CU900" s="24"/>
      <c r="CV900" s="24"/>
      <c r="CW900" s="24"/>
      <c r="CX900" s="24"/>
      <c r="CY900" s="24"/>
      <c r="CZ900" s="24"/>
      <c r="DA900" s="24"/>
      <c r="DB900" s="24"/>
      <c r="DC900" s="24"/>
      <c r="DD900" s="24"/>
      <c r="DE900" s="24"/>
      <c r="DF900" s="24"/>
      <c r="DG900" s="24"/>
      <c r="DH900" s="24"/>
      <c r="DI900" s="24"/>
      <c r="DJ900" s="24"/>
      <c r="DK900" s="24"/>
      <c r="DL900" s="24"/>
      <c r="DM900" s="24"/>
      <c r="DN900" s="24"/>
      <c r="DO900" s="24"/>
      <c r="DP900" s="24"/>
      <c r="DQ900" s="24"/>
      <c r="DR900" s="24"/>
      <c r="DS900" s="24"/>
      <c r="DT900" s="24"/>
      <c r="DU900" s="24"/>
      <c r="DV900" s="24"/>
      <c r="DW900" s="24"/>
      <c r="DX900" s="24"/>
      <c r="DY900" s="24"/>
      <c r="DZ900" s="24"/>
      <c r="EA900" s="24"/>
      <c r="EB900" s="24"/>
      <c r="EC900" s="24"/>
      <c r="ED900" s="24"/>
      <c r="EE900" s="24"/>
      <c r="EF900" s="24"/>
      <c r="EG900" s="24"/>
      <c r="EH900" s="24"/>
      <c r="EI900" s="24"/>
      <c r="EJ900" s="24"/>
      <c r="EK900" s="24"/>
      <c r="EL900" s="24"/>
      <c r="EM900" s="24"/>
      <c r="EN900" s="24"/>
      <c r="EO900" s="24"/>
      <c r="EP900" s="24"/>
      <c r="EQ900" s="24"/>
      <c r="ER900" s="24"/>
      <c r="ES900" s="24"/>
      <c r="ET900" s="24"/>
      <c r="EU900" s="24"/>
      <c r="EV900" s="24"/>
      <c r="EW900" s="24"/>
      <c r="EX900" s="24"/>
      <c r="EY900" s="24"/>
      <c r="EZ900" s="24"/>
      <c r="FA900" s="24"/>
      <c r="FB900" s="24"/>
      <c r="FC900" s="24"/>
      <c r="FD900" s="24"/>
      <c r="FE900" s="24"/>
      <c r="FF900" s="24"/>
      <c r="FG900" s="24"/>
      <c r="FH900" s="24"/>
      <c r="FI900" s="24"/>
      <c r="FJ900" s="24"/>
      <c r="FK900" s="24"/>
      <c r="FL900" s="24"/>
      <c r="FM900" s="24"/>
      <c r="FN900" s="24"/>
      <c r="FO900" s="24"/>
      <c r="FP900" s="24"/>
      <c r="FQ900" s="24"/>
      <c r="FR900" s="24"/>
      <c r="FS900" s="24"/>
      <c r="FT900" s="24"/>
      <c r="FU900" s="24"/>
    </row>
    <row r="901" spans="1:177" ht="18.75">
      <c r="A901" s="68">
        <f>SUM(A900+1)</f>
        <v>35</v>
      </c>
      <c r="B901" s="39"/>
      <c r="C901" s="100" t="s">
        <v>35</v>
      </c>
      <c r="D901" s="73"/>
      <c r="E901" s="246">
        <f t="shared" si="308"/>
        <v>331428</v>
      </c>
      <c r="F901" s="246">
        <f t="shared" si="308"/>
        <v>288705</v>
      </c>
      <c r="G901" s="246">
        <f>SUM(G902)</f>
        <v>326500</v>
      </c>
      <c r="H901" s="246">
        <f t="shared" si="309"/>
        <v>326500</v>
      </c>
      <c r="I901" s="246">
        <f t="shared" si="308"/>
        <v>333932</v>
      </c>
      <c r="J901" s="246">
        <f t="shared" si="309"/>
        <v>320500</v>
      </c>
      <c r="K901" s="246">
        <f t="shared" si="309"/>
        <v>320500</v>
      </c>
      <c r="L901" s="246">
        <f t="shared" si="309"/>
        <v>320500</v>
      </c>
      <c r="M901" s="77">
        <f>SUM(L901/K901*100)</f>
        <v>100</v>
      </c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  <c r="CN901" s="24"/>
      <c r="CO901" s="24"/>
      <c r="CP901" s="24"/>
      <c r="CQ901" s="24"/>
      <c r="CR901" s="24"/>
      <c r="CS901" s="24"/>
      <c r="CT901" s="24"/>
      <c r="CU901" s="24"/>
      <c r="CV901" s="24"/>
      <c r="CW901" s="24"/>
      <c r="CX901" s="24"/>
      <c r="CY901" s="24"/>
      <c r="CZ901" s="24"/>
      <c r="DA901" s="24"/>
      <c r="DB901" s="24"/>
      <c r="DC901" s="24"/>
      <c r="DD901" s="24"/>
      <c r="DE901" s="24"/>
      <c r="DF901" s="24"/>
      <c r="DG901" s="24"/>
      <c r="DH901" s="24"/>
      <c r="DI901" s="24"/>
      <c r="DJ901" s="24"/>
      <c r="DK901" s="24"/>
      <c r="DL901" s="24"/>
      <c r="DM901" s="24"/>
      <c r="DN901" s="24"/>
      <c r="DO901" s="24"/>
      <c r="DP901" s="24"/>
      <c r="DQ901" s="24"/>
      <c r="DR901" s="24"/>
      <c r="DS901" s="24"/>
      <c r="DT901" s="24"/>
      <c r="DU901" s="24"/>
      <c r="DV901" s="24"/>
      <c r="DW901" s="24"/>
      <c r="DX901" s="24"/>
      <c r="DY901" s="24"/>
      <c r="DZ901" s="24"/>
      <c r="EA901" s="24"/>
      <c r="EB901" s="24"/>
      <c r="EC901" s="24"/>
      <c r="ED901" s="24"/>
      <c r="EE901" s="24"/>
      <c r="EF901" s="24"/>
      <c r="EG901" s="24"/>
      <c r="EH901" s="24"/>
      <c r="EI901" s="24"/>
      <c r="EJ901" s="24"/>
      <c r="EK901" s="24"/>
      <c r="EL901" s="24"/>
      <c r="EM901" s="24"/>
      <c r="EN901" s="24"/>
      <c r="EO901" s="24"/>
      <c r="EP901" s="24"/>
      <c r="EQ901" s="24"/>
      <c r="ER901" s="24"/>
      <c r="ES901" s="24"/>
      <c r="ET901" s="24"/>
      <c r="EU901" s="24"/>
      <c r="EV901" s="24"/>
      <c r="EW901" s="24"/>
      <c r="EX901" s="24"/>
      <c r="EY901" s="24"/>
      <c r="EZ901" s="24"/>
      <c r="FA901" s="24"/>
      <c r="FB901" s="24"/>
      <c r="FC901" s="24"/>
      <c r="FD901" s="24"/>
      <c r="FE901" s="24"/>
      <c r="FF901" s="24"/>
      <c r="FG901" s="24"/>
      <c r="FH901" s="24"/>
      <c r="FI901" s="24"/>
      <c r="FJ901" s="24"/>
      <c r="FK901" s="24"/>
      <c r="FL901" s="24"/>
      <c r="FM901" s="24"/>
      <c r="FN901" s="24"/>
      <c r="FO901" s="24"/>
      <c r="FP901" s="24"/>
      <c r="FQ901" s="24"/>
      <c r="FR901" s="24"/>
      <c r="FS901" s="24"/>
      <c r="FT901" s="24"/>
      <c r="FU901" s="24"/>
    </row>
    <row r="902" spans="1:177" ht="18.75">
      <c r="A902" s="68">
        <f aca="true" t="shared" si="310" ref="A902:A910">SUM(A900+1)</f>
        <v>35</v>
      </c>
      <c r="B902" s="39"/>
      <c r="C902" s="110" t="s">
        <v>127</v>
      </c>
      <c r="D902" s="111" t="s">
        <v>275</v>
      </c>
      <c r="E902" s="241">
        <f>SUM(E903:E906)</f>
        <v>331428</v>
      </c>
      <c r="F902" s="241">
        <f>SUM(F903:F909)</f>
        <v>288705</v>
      </c>
      <c r="G902" s="356">
        <f>SUM(G903:G909)</f>
        <v>326500</v>
      </c>
      <c r="H902" s="356">
        <f>SUM(H903:H909)</f>
        <v>326500</v>
      </c>
      <c r="I902" s="241">
        <f>SUM(I903:I907)</f>
        <v>333932</v>
      </c>
      <c r="J902" s="356">
        <f>SUM(J903:J909)</f>
        <v>320500</v>
      </c>
      <c r="K902" s="356">
        <f>SUM(K903:K909)</f>
        <v>320500</v>
      </c>
      <c r="L902" s="356">
        <f>SUM(L903:L909)</f>
        <v>320500</v>
      </c>
      <c r="M902" s="229">
        <f>SUM(L902/K902)*100</f>
        <v>100</v>
      </c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  <c r="CN902" s="24"/>
      <c r="CO902" s="24"/>
      <c r="CP902" s="24"/>
      <c r="CQ902" s="24"/>
      <c r="CR902" s="24"/>
      <c r="CS902" s="24"/>
      <c r="CT902" s="24"/>
      <c r="CU902" s="24"/>
      <c r="CV902" s="24"/>
      <c r="CW902" s="24"/>
      <c r="CX902" s="24"/>
      <c r="CY902" s="24"/>
      <c r="CZ902" s="24"/>
      <c r="DA902" s="24"/>
      <c r="DB902" s="24"/>
      <c r="DC902" s="24"/>
      <c r="DD902" s="24"/>
      <c r="DE902" s="24"/>
      <c r="DF902" s="24"/>
      <c r="DG902" s="24"/>
      <c r="DH902" s="24"/>
      <c r="DI902" s="24"/>
      <c r="DJ902" s="24"/>
      <c r="DK902" s="24"/>
      <c r="DL902" s="24"/>
      <c r="DM902" s="24"/>
      <c r="DN902" s="24"/>
      <c r="DO902" s="24"/>
      <c r="DP902" s="24"/>
      <c r="DQ902" s="24"/>
      <c r="DR902" s="24"/>
      <c r="DS902" s="24"/>
      <c r="DT902" s="24"/>
      <c r="DU902" s="24"/>
      <c r="DV902" s="24"/>
      <c r="DW902" s="24"/>
      <c r="DX902" s="24"/>
      <c r="DY902" s="24"/>
      <c r="DZ902" s="24"/>
      <c r="EA902" s="24"/>
      <c r="EB902" s="24"/>
      <c r="EC902" s="24"/>
      <c r="ED902" s="24"/>
      <c r="EE902" s="24"/>
      <c r="EF902" s="24"/>
      <c r="EG902" s="24"/>
      <c r="EH902" s="24"/>
      <c r="EI902" s="24"/>
      <c r="EJ902" s="24"/>
      <c r="EK902" s="24"/>
      <c r="EL902" s="24"/>
      <c r="EM902" s="24"/>
      <c r="EN902" s="24"/>
      <c r="EO902" s="24"/>
      <c r="EP902" s="24"/>
      <c r="EQ902" s="24"/>
      <c r="ER902" s="24"/>
      <c r="ES902" s="24"/>
      <c r="ET902" s="24"/>
      <c r="EU902" s="24"/>
      <c r="EV902" s="24"/>
      <c r="EW902" s="24"/>
      <c r="EX902" s="24"/>
      <c r="EY902" s="24"/>
      <c r="EZ902" s="24"/>
      <c r="FA902" s="24"/>
      <c r="FB902" s="24"/>
      <c r="FC902" s="24"/>
      <c r="FD902" s="24"/>
      <c r="FE902" s="24"/>
      <c r="FF902" s="24"/>
      <c r="FG902" s="24"/>
      <c r="FH902" s="24"/>
      <c r="FI902" s="24"/>
      <c r="FJ902" s="24"/>
      <c r="FK902" s="24"/>
      <c r="FL902" s="24"/>
      <c r="FM902" s="24"/>
      <c r="FN902" s="24"/>
      <c r="FO902" s="24"/>
      <c r="FP902" s="24"/>
      <c r="FQ902" s="24"/>
      <c r="FR902" s="24"/>
      <c r="FS902" s="24"/>
      <c r="FT902" s="24"/>
      <c r="FU902" s="24"/>
    </row>
    <row r="903" spans="1:177" ht="18.75">
      <c r="A903" s="68">
        <f t="shared" si="310"/>
        <v>36</v>
      </c>
      <c r="B903" s="39"/>
      <c r="C903" s="110" t="s">
        <v>60</v>
      </c>
      <c r="D903" s="111" t="s">
        <v>134</v>
      </c>
      <c r="E903" s="241">
        <v>204535</v>
      </c>
      <c r="F903" s="241">
        <v>192316</v>
      </c>
      <c r="G903" s="356">
        <v>210000</v>
      </c>
      <c r="H903" s="356">
        <v>210000</v>
      </c>
      <c r="I903" s="241">
        <v>213700</v>
      </c>
      <c r="J903" s="405">
        <v>210000</v>
      </c>
      <c r="K903" s="356">
        <v>210000</v>
      </c>
      <c r="L903" s="356">
        <v>210000</v>
      </c>
      <c r="M903" s="229">
        <f>SUM(L903/K903)*100</f>
        <v>100</v>
      </c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  <c r="CN903" s="24"/>
      <c r="CO903" s="24"/>
      <c r="CP903" s="24"/>
      <c r="CQ903" s="24"/>
      <c r="CR903" s="24"/>
      <c r="CS903" s="24"/>
      <c r="CT903" s="24"/>
      <c r="CU903" s="24"/>
      <c r="CV903" s="24"/>
      <c r="CW903" s="24"/>
      <c r="CX903" s="24"/>
      <c r="CY903" s="24"/>
      <c r="CZ903" s="24"/>
      <c r="DA903" s="24"/>
      <c r="DB903" s="24"/>
      <c r="DC903" s="24"/>
      <c r="DD903" s="24"/>
      <c r="DE903" s="24"/>
      <c r="DF903" s="24"/>
      <c r="DG903" s="24"/>
      <c r="DH903" s="24"/>
      <c r="DI903" s="24"/>
      <c r="DJ903" s="24"/>
      <c r="DK903" s="24"/>
      <c r="DL903" s="24"/>
      <c r="DM903" s="24"/>
      <c r="DN903" s="24"/>
      <c r="DO903" s="24"/>
      <c r="DP903" s="24"/>
      <c r="DQ903" s="24"/>
      <c r="DR903" s="24"/>
      <c r="DS903" s="24"/>
      <c r="DT903" s="24"/>
      <c r="DU903" s="24"/>
      <c r="DV903" s="24"/>
      <c r="DW903" s="24"/>
      <c r="DX903" s="24"/>
      <c r="DY903" s="24"/>
      <c r="DZ903" s="24"/>
      <c r="EA903" s="24"/>
      <c r="EB903" s="24"/>
      <c r="EC903" s="24"/>
      <c r="ED903" s="24"/>
      <c r="EE903" s="24"/>
      <c r="EF903" s="24"/>
      <c r="EG903" s="24"/>
      <c r="EH903" s="24"/>
      <c r="EI903" s="24"/>
      <c r="EJ903" s="24"/>
      <c r="EK903" s="24"/>
      <c r="EL903" s="24"/>
      <c r="EM903" s="24"/>
      <c r="EN903" s="24"/>
      <c r="EO903" s="24"/>
      <c r="EP903" s="24"/>
      <c r="EQ903" s="24"/>
      <c r="ER903" s="24"/>
      <c r="ES903" s="24"/>
      <c r="ET903" s="24"/>
      <c r="EU903" s="24"/>
      <c r="EV903" s="24"/>
      <c r="EW903" s="24"/>
      <c r="EX903" s="24"/>
      <c r="EY903" s="24"/>
      <c r="EZ903" s="24"/>
      <c r="FA903" s="24"/>
      <c r="FB903" s="24"/>
      <c r="FC903" s="24"/>
      <c r="FD903" s="24"/>
      <c r="FE903" s="24"/>
      <c r="FF903" s="24"/>
      <c r="FG903" s="24"/>
      <c r="FH903" s="24"/>
      <c r="FI903" s="24"/>
      <c r="FJ903" s="24"/>
      <c r="FK903" s="24"/>
      <c r="FL903" s="24"/>
      <c r="FM903" s="24"/>
      <c r="FN903" s="24"/>
      <c r="FO903" s="24"/>
      <c r="FP903" s="24"/>
      <c r="FQ903" s="24"/>
      <c r="FR903" s="24"/>
      <c r="FS903" s="24"/>
      <c r="FT903" s="24"/>
      <c r="FU903" s="24"/>
    </row>
    <row r="904" spans="1:177" s="1" customFormat="1" ht="18.75">
      <c r="A904" s="68">
        <f t="shared" si="310"/>
        <v>36</v>
      </c>
      <c r="B904" s="39"/>
      <c r="C904" s="110" t="s">
        <v>61</v>
      </c>
      <c r="D904" s="111" t="s">
        <v>125</v>
      </c>
      <c r="E904" s="241">
        <v>73566</v>
      </c>
      <c r="F904" s="241">
        <v>63926</v>
      </c>
      <c r="G904" s="356">
        <v>73500</v>
      </c>
      <c r="H904" s="356">
        <v>73500</v>
      </c>
      <c r="I904" s="241">
        <v>71200</v>
      </c>
      <c r="J904" s="356">
        <v>73500</v>
      </c>
      <c r="K904" s="356">
        <v>73500</v>
      </c>
      <c r="L904" s="356">
        <v>73500</v>
      </c>
      <c r="M904" s="229">
        <f>SUM(L904/K904)*100</f>
        <v>100</v>
      </c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</row>
    <row r="905" spans="1:177" s="16" customFormat="1" ht="18.75">
      <c r="A905" s="68">
        <f t="shared" si="310"/>
        <v>37</v>
      </c>
      <c r="B905" s="39"/>
      <c r="C905" s="110" t="s">
        <v>31</v>
      </c>
      <c r="D905" s="111" t="s">
        <v>115</v>
      </c>
      <c r="E905" s="241">
        <v>50469</v>
      </c>
      <c r="F905" s="241">
        <v>19679</v>
      </c>
      <c r="G905" s="356">
        <v>25000</v>
      </c>
      <c r="H905" s="356">
        <v>5000</v>
      </c>
      <c r="I905" s="241">
        <v>25000</v>
      </c>
      <c r="J905" s="356">
        <v>5000</v>
      </c>
      <c r="K905" s="356">
        <v>5000</v>
      </c>
      <c r="L905" s="356">
        <v>5000</v>
      </c>
      <c r="M905" s="229">
        <f>SUM(L905/K905)*100</f>
        <v>100</v>
      </c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  <c r="CN905" s="24"/>
      <c r="CO905" s="24"/>
      <c r="CP905" s="24"/>
      <c r="CQ905" s="24"/>
      <c r="CR905" s="24"/>
      <c r="CS905" s="24"/>
      <c r="CT905" s="24"/>
      <c r="CU905" s="24"/>
      <c r="CV905" s="24"/>
      <c r="CW905" s="24"/>
      <c r="CX905" s="24"/>
      <c r="CY905" s="24"/>
      <c r="CZ905" s="24"/>
      <c r="DA905" s="24"/>
      <c r="DB905" s="24"/>
      <c r="DC905" s="24"/>
      <c r="DD905" s="24"/>
      <c r="DE905" s="24"/>
      <c r="DF905" s="24"/>
      <c r="DG905" s="24"/>
      <c r="DH905" s="24"/>
      <c r="DI905" s="24"/>
      <c r="DJ905" s="24"/>
      <c r="DK905" s="24"/>
      <c r="DL905" s="24"/>
      <c r="DM905" s="24"/>
      <c r="DN905" s="24"/>
      <c r="DO905" s="24"/>
      <c r="DP905" s="24"/>
      <c r="DQ905" s="24"/>
      <c r="DR905" s="24"/>
      <c r="DS905" s="24"/>
      <c r="DT905" s="24"/>
      <c r="DU905" s="24"/>
      <c r="DV905" s="24"/>
      <c r="DW905" s="24"/>
      <c r="DX905" s="24"/>
      <c r="DY905" s="24"/>
      <c r="DZ905" s="24"/>
      <c r="EA905" s="24"/>
      <c r="EB905" s="24"/>
      <c r="EC905" s="24"/>
      <c r="ED905" s="24"/>
      <c r="EE905" s="24"/>
      <c r="EF905" s="24"/>
      <c r="EG905" s="24"/>
      <c r="EH905" s="24"/>
      <c r="EI905" s="24"/>
      <c r="EJ905" s="24"/>
      <c r="EK905" s="24"/>
      <c r="EL905" s="24"/>
      <c r="EM905" s="24"/>
      <c r="EN905" s="24"/>
      <c r="EO905" s="24"/>
      <c r="EP905" s="24"/>
      <c r="EQ905" s="24"/>
      <c r="ER905" s="24"/>
      <c r="ES905" s="24"/>
      <c r="ET905" s="24"/>
      <c r="EU905" s="24"/>
      <c r="EV905" s="24"/>
      <c r="EW905" s="24"/>
      <c r="EX905" s="24"/>
      <c r="EY905" s="24"/>
      <c r="EZ905" s="24"/>
      <c r="FA905" s="24"/>
      <c r="FB905" s="24"/>
      <c r="FC905" s="24"/>
      <c r="FD905" s="24"/>
      <c r="FE905" s="24"/>
      <c r="FF905" s="24"/>
      <c r="FG905" s="24"/>
      <c r="FH905" s="24"/>
      <c r="FI905" s="24"/>
      <c r="FJ905" s="24"/>
      <c r="FK905" s="24"/>
      <c r="FL905" s="24"/>
      <c r="FM905" s="24"/>
      <c r="FN905" s="24"/>
      <c r="FO905" s="24"/>
      <c r="FP905" s="24"/>
      <c r="FQ905" s="24"/>
      <c r="FR905" s="24"/>
      <c r="FS905" s="24"/>
      <c r="FT905" s="24"/>
      <c r="FU905" s="24"/>
    </row>
    <row r="906" spans="1:177" ht="18.75">
      <c r="A906" s="68">
        <f t="shared" si="310"/>
        <v>37</v>
      </c>
      <c r="B906" s="39"/>
      <c r="C906" s="110" t="s">
        <v>49</v>
      </c>
      <c r="D906" s="111" t="s">
        <v>511</v>
      </c>
      <c r="E906" s="241">
        <v>2858</v>
      </c>
      <c r="F906" s="241">
        <v>3144</v>
      </c>
      <c r="G906" s="356"/>
      <c r="H906" s="356">
        <v>20000</v>
      </c>
      <c r="I906" s="241">
        <v>2400</v>
      </c>
      <c r="J906" s="356">
        <v>20000</v>
      </c>
      <c r="K906" s="356">
        <v>20000</v>
      </c>
      <c r="L906" s="241">
        <v>20000</v>
      </c>
      <c r="M906" s="229">
        <f>SUM(L906/K906)*100</f>
        <v>100</v>
      </c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  <c r="CK906" s="24"/>
      <c r="CL906" s="24"/>
      <c r="CM906" s="24"/>
      <c r="CN906" s="24"/>
      <c r="CO906" s="24"/>
      <c r="CP906" s="24"/>
      <c r="CQ906" s="24"/>
      <c r="CR906" s="24"/>
      <c r="CS906" s="24"/>
      <c r="CT906" s="24"/>
      <c r="CU906" s="24"/>
      <c r="CV906" s="24"/>
      <c r="CW906" s="24"/>
      <c r="CX906" s="24"/>
      <c r="CY906" s="24"/>
      <c r="CZ906" s="24"/>
      <c r="DA906" s="24"/>
      <c r="DB906" s="24"/>
      <c r="DC906" s="24"/>
      <c r="DD906" s="24"/>
      <c r="DE906" s="24"/>
      <c r="DF906" s="24"/>
      <c r="DG906" s="24"/>
      <c r="DH906" s="24"/>
      <c r="DI906" s="24"/>
      <c r="DJ906" s="24"/>
      <c r="DK906" s="24"/>
      <c r="DL906" s="24"/>
      <c r="DM906" s="24"/>
      <c r="DN906" s="24"/>
      <c r="DO906" s="24"/>
      <c r="DP906" s="24"/>
      <c r="DQ906" s="24"/>
      <c r="DR906" s="24"/>
      <c r="DS906" s="24"/>
      <c r="DT906" s="24"/>
      <c r="DU906" s="24"/>
      <c r="DV906" s="24"/>
      <c r="DW906" s="24"/>
      <c r="DX906" s="24"/>
      <c r="DY906" s="24"/>
      <c r="DZ906" s="24"/>
      <c r="EA906" s="24"/>
      <c r="EB906" s="24"/>
      <c r="EC906" s="24"/>
      <c r="ED906" s="24"/>
      <c r="EE906" s="24"/>
      <c r="EF906" s="24"/>
      <c r="EG906" s="24"/>
      <c r="EH906" s="24"/>
      <c r="EI906" s="24"/>
      <c r="EJ906" s="24"/>
      <c r="EK906" s="24"/>
      <c r="EL906" s="24"/>
      <c r="EM906" s="24"/>
      <c r="EN906" s="24"/>
      <c r="EO906" s="24"/>
      <c r="EP906" s="24"/>
      <c r="EQ906" s="24"/>
      <c r="ER906" s="24"/>
      <c r="ES906" s="24"/>
      <c r="ET906" s="24"/>
      <c r="EU906" s="24"/>
      <c r="EV906" s="24"/>
      <c r="EW906" s="24"/>
      <c r="EX906" s="24"/>
      <c r="EY906" s="24"/>
      <c r="EZ906" s="24"/>
      <c r="FA906" s="24"/>
      <c r="FB906" s="24"/>
      <c r="FC906" s="24"/>
      <c r="FD906" s="24"/>
      <c r="FE906" s="24"/>
      <c r="FF906" s="24"/>
      <c r="FG906" s="24"/>
      <c r="FH906" s="24"/>
      <c r="FI906" s="24"/>
      <c r="FJ906" s="24"/>
      <c r="FK906" s="24"/>
      <c r="FL906" s="24"/>
      <c r="FM906" s="24"/>
      <c r="FN906" s="24"/>
      <c r="FO906" s="24"/>
      <c r="FP906" s="24"/>
      <c r="FQ906" s="24"/>
      <c r="FR906" s="24"/>
      <c r="FS906" s="24"/>
      <c r="FT906" s="24"/>
      <c r="FU906" s="24"/>
    </row>
    <row r="907" spans="1:177" ht="18.75">
      <c r="A907" s="68">
        <f t="shared" si="310"/>
        <v>38</v>
      </c>
      <c r="B907" s="39"/>
      <c r="C907" s="110" t="s">
        <v>442</v>
      </c>
      <c r="D907" s="111" t="s">
        <v>443</v>
      </c>
      <c r="E907" s="241">
        <v>26950</v>
      </c>
      <c r="F907" s="241">
        <v>0</v>
      </c>
      <c r="G907" s="356"/>
      <c r="H907" s="356"/>
      <c r="I907" s="241">
        <v>21632</v>
      </c>
      <c r="J907" s="356"/>
      <c r="K907" s="356"/>
      <c r="L907" s="241"/>
      <c r="M907" s="36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  <c r="CK907" s="24"/>
      <c r="CL907" s="24"/>
      <c r="CM907" s="24"/>
      <c r="CN907" s="24"/>
      <c r="CO907" s="24"/>
      <c r="CP907" s="24"/>
      <c r="CQ907" s="24"/>
      <c r="CR907" s="24"/>
      <c r="CS907" s="24"/>
      <c r="CT907" s="24"/>
      <c r="CU907" s="24"/>
      <c r="CV907" s="24"/>
      <c r="CW907" s="24"/>
      <c r="CX907" s="24"/>
      <c r="CY907" s="24"/>
      <c r="CZ907" s="24"/>
      <c r="DA907" s="24"/>
      <c r="DB907" s="24"/>
      <c r="DC907" s="24"/>
      <c r="DD907" s="24"/>
      <c r="DE907" s="24"/>
      <c r="DF907" s="24"/>
      <c r="DG907" s="24"/>
      <c r="DH907" s="24"/>
      <c r="DI907" s="24"/>
      <c r="DJ907" s="24"/>
      <c r="DK907" s="24"/>
      <c r="DL907" s="24"/>
      <c r="DM907" s="24"/>
      <c r="DN907" s="24"/>
      <c r="DO907" s="24"/>
      <c r="DP907" s="24"/>
      <c r="DQ907" s="24"/>
      <c r="DR907" s="24"/>
      <c r="DS907" s="24"/>
      <c r="DT907" s="24"/>
      <c r="DU907" s="24"/>
      <c r="DV907" s="24"/>
      <c r="DW907" s="24"/>
      <c r="DX907" s="24"/>
      <c r="DY907" s="24"/>
      <c r="DZ907" s="24"/>
      <c r="EA907" s="24"/>
      <c r="EB907" s="24"/>
      <c r="EC907" s="24"/>
      <c r="ED907" s="24"/>
      <c r="EE907" s="24"/>
      <c r="EF907" s="24"/>
      <c r="EG907" s="24"/>
      <c r="EH907" s="24"/>
      <c r="EI907" s="24"/>
      <c r="EJ907" s="24"/>
      <c r="EK907" s="24"/>
      <c r="EL907" s="24"/>
      <c r="EM907" s="24"/>
      <c r="EN907" s="24"/>
      <c r="EO907" s="24"/>
      <c r="EP907" s="24"/>
      <c r="EQ907" s="24"/>
      <c r="ER907" s="24"/>
      <c r="ES907" s="24"/>
      <c r="ET907" s="24"/>
      <c r="EU907" s="24"/>
      <c r="EV907" s="24"/>
      <c r="EW907" s="24"/>
      <c r="EX907" s="24"/>
      <c r="EY907" s="24"/>
      <c r="EZ907" s="24"/>
      <c r="FA907" s="24"/>
      <c r="FB907" s="24"/>
      <c r="FC907" s="24"/>
      <c r="FD907" s="24"/>
      <c r="FE907" s="24"/>
      <c r="FF907" s="24"/>
      <c r="FG907" s="24"/>
      <c r="FH907" s="24"/>
      <c r="FI907" s="24"/>
      <c r="FJ907" s="24"/>
      <c r="FK907" s="24"/>
      <c r="FL907" s="24"/>
      <c r="FM907" s="24"/>
      <c r="FN907" s="24"/>
      <c r="FO907" s="24"/>
      <c r="FP907" s="24"/>
      <c r="FQ907" s="24"/>
      <c r="FR907" s="24"/>
      <c r="FS907" s="24"/>
      <c r="FT907" s="24"/>
      <c r="FU907" s="24"/>
    </row>
    <row r="908" spans="1:177" ht="18.75">
      <c r="A908" s="68">
        <f t="shared" si="310"/>
        <v>38</v>
      </c>
      <c r="B908" s="39"/>
      <c r="C908" s="110"/>
      <c r="D908" s="170"/>
      <c r="E908" s="241"/>
      <c r="F908" s="241"/>
      <c r="G908" s="356"/>
      <c r="H908" s="356"/>
      <c r="I908" s="241"/>
      <c r="J908" s="356"/>
      <c r="K908" s="356"/>
      <c r="L908" s="241"/>
      <c r="M908" s="36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  <c r="CK908" s="24"/>
      <c r="CL908" s="24"/>
      <c r="CM908" s="24"/>
      <c r="CN908" s="24"/>
      <c r="CO908" s="24"/>
      <c r="CP908" s="24"/>
      <c r="CQ908" s="24"/>
      <c r="CR908" s="24"/>
      <c r="CS908" s="24"/>
      <c r="CT908" s="24"/>
      <c r="CU908" s="24"/>
      <c r="CV908" s="24"/>
      <c r="CW908" s="24"/>
      <c r="CX908" s="24"/>
      <c r="CY908" s="24"/>
      <c r="CZ908" s="24"/>
      <c r="DA908" s="24"/>
      <c r="DB908" s="24"/>
      <c r="DC908" s="24"/>
      <c r="DD908" s="24"/>
      <c r="DE908" s="24"/>
      <c r="DF908" s="24"/>
      <c r="DG908" s="24"/>
      <c r="DH908" s="24"/>
      <c r="DI908" s="24"/>
      <c r="DJ908" s="24"/>
      <c r="DK908" s="24"/>
      <c r="DL908" s="24"/>
      <c r="DM908" s="24"/>
      <c r="DN908" s="24"/>
      <c r="DO908" s="24"/>
      <c r="DP908" s="24"/>
      <c r="DQ908" s="24"/>
      <c r="DR908" s="24"/>
      <c r="DS908" s="24"/>
      <c r="DT908" s="24"/>
      <c r="DU908" s="24"/>
      <c r="DV908" s="24"/>
      <c r="DW908" s="24"/>
      <c r="DX908" s="24"/>
      <c r="DY908" s="24"/>
      <c r="DZ908" s="24"/>
      <c r="EA908" s="24"/>
      <c r="EB908" s="24"/>
      <c r="EC908" s="24"/>
      <c r="ED908" s="24"/>
      <c r="EE908" s="24"/>
      <c r="EF908" s="24"/>
      <c r="EG908" s="24"/>
      <c r="EH908" s="24"/>
      <c r="EI908" s="24"/>
      <c r="EJ908" s="24"/>
      <c r="EK908" s="24"/>
      <c r="EL908" s="24"/>
      <c r="EM908" s="24"/>
      <c r="EN908" s="24"/>
      <c r="EO908" s="24"/>
      <c r="EP908" s="24"/>
      <c r="EQ908" s="24"/>
      <c r="ER908" s="24"/>
      <c r="ES908" s="24"/>
      <c r="ET908" s="24"/>
      <c r="EU908" s="24"/>
      <c r="EV908" s="24"/>
      <c r="EW908" s="24"/>
      <c r="EX908" s="24"/>
      <c r="EY908" s="24"/>
      <c r="EZ908" s="24"/>
      <c r="FA908" s="24"/>
      <c r="FB908" s="24"/>
      <c r="FC908" s="24"/>
      <c r="FD908" s="24"/>
      <c r="FE908" s="24"/>
      <c r="FF908" s="24"/>
      <c r="FG908" s="24"/>
      <c r="FH908" s="24"/>
      <c r="FI908" s="24"/>
      <c r="FJ908" s="24"/>
      <c r="FK908" s="24"/>
      <c r="FL908" s="24"/>
      <c r="FM908" s="24"/>
      <c r="FN908" s="24"/>
      <c r="FO908" s="24"/>
      <c r="FP908" s="24"/>
      <c r="FQ908" s="24"/>
      <c r="FR908" s="24"/>
      <c r="FS908" s="24"/>
      <c r="FT908" s="24"/>
      <c r="FU908" s="24"/>
    </row>
    <row r="909" spans="1:177" ht="18.75">
      <c r="A909" s="68">
        <f t="shared" si="310"/>
        <v>39</v>
      </c>
      <c r="B909" s="39"/>
      <c r="C909" s="110" t="s">
        <v>170</v>
      </c>
      <c r="D909" s="170" t="s">
        <v>475</v>
      </c>
      <c r="E909" s="241"/>
      <c r="F909" s="241">
        <v>9640</v>
      </c>
      <c r="G909" s="356">
        <v>18000</v>
      </c>
      <c r="H909" s="356">
        <v>18000</v>
      </c>
      <c r="I909" s="241"/>
      <c r="J909" s="356">
        <v>12000</v>
      </c>
      <c r="K909" s="356">
        <v>12000</v>
      </c>
      <c r="L909" s="356">
        <v>12000</v>
      </c>
      <c r="M909" s="229">
        <f>SUM(L909/K909)*100</f>
        <v>100</v>
      </c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  <c r="CK909" s="24"/>
      <c r="CL909" s="24"/>
      <c r="CM909" s="24"/>
      <c r="CN909" s="24"/>
      <c r="CO909" s="24"/>
      <c r="CP909" s="24"/>
      <c r="CQ909" s="24"/>
      <c r="CR909" s="24"/>
      <c r="CS909" s="24"/>
      <c r="CT909" s="24"/>
      <c r="CU909" s="24"/>
      <c r="CV909" s="24"/>
      <c r="CW909" s="24"/>
      <c r="CX909" s="24"/>
      <c r="CY909" s="24"/>
      <c r="CZ909" s="24"/>
      <c r="DA909" s="24"/>
      <c r="DB909" s="24"/>
      <c r="DC909" s="24"/>
      <c r="DD909" s="24"/>
      <c r="DE909" s="24"/>
      <c r="DF909" s="24"/>
      <c r="DG909" s="24"/>
      <c r="DH909" s="24"/>
      <c r="DI909" s="24"/>
      <c r="DJ909" s="24"/>
      <c r="DK909" s="24"/>
      <c r="DL909" s="24"/>
      <c r="DM909" s="24"/>
      <c r="DN909" s="24"/>
      <c r="DO909" s="24"/>
      <c r="DP909" s="24"/>
      <c r="DQ909" s="24"/>
      <c r="DR909" s="24"/>
      <c r="DS909" s="24"/>
      <c r="DT909" s="24"/>
      <c r="DU909" s="24"/>
      <c r="DV909" s="24"/>
      <c r="DW909" s="24"/>
      <c r="DX909" s="24"/>
      <c r="DY909" s="24"/>
      <c r="DZ909" s="24"/>
      <c r="EA909" s="24"/>
      <c r="EB909" s="24"/>
      <c r="EC909" s="24"/>
      <c r="ED909" s="24"/>
      <c r="EE909" s="24"/>
      <c r="EF909" s="24"/>
      <c r="EG909" s="24"/>
      <c r="EH909" s="24"/>
      <c r="EI909" s="24"/>
      <c r="EJ909" s="24"/>
      <c r="EK909" s="24"/>
      <c r="EL909" s="24"/>
      <c r="EM909" s="24"/>
      <c r="EN909" s="24"/>
      <c r="EO909" s="24"/>
      <c r="EP909" s="24"/>
      <c r="EQ909" s="24"/>
      <c r="ER909" s="24"/>
      <c r="ES909" s="24"/>
      <c r="ET909" s="24"/>
      <c r="EU909" s="24"/>
      <c r="EV909" s="24"/>
      <c r="EW909" s="24"/>
      <c r="EX909" s="24"/>
      <c r="EY909" s="24"/>
      <c r="EZ909" s="24"/>
      <c r="FA909" s="24"/>
      <c r="FB909" s="24"/>
      <c r="FC909" s="24"/>
      <c r="FD909" s="24"/>
      <c r="FE909" s="24"/>
      <c r="FF909" s="24"/>
      <c r="FG909" s="24"/>
      <c r="FH909" s="24"/>
      <c r="FI909" s="24"/>
      <c r="FJ909" s="24"/>
      <c r="FK909" s="24"/>
      <c r="FL909" s="24"/>
      <c r="FM909" s="24"/>
      <c r="FN909" s="24"/>
      <c r="FO909" s="24"/>
      <c r="FP909" s="24"/>
      <c r="FQ909" s="24"/>
      <c r="FR909" s="24"/>
      <c r="FS909" s="24"/>
      <c r="FT909" s="24"/>
      <c r="FU909" s="24"/>
    </row>
    <row r="910" spans="1:177" ht="18.75">
      <c r="A910" s="68">
        <f t="shared" si="310"/>
        <v>39</v>
      </c>
      <c r="B910" s="116">
        <v>5</v>
      </c>
      <c r="C910" s="117" t="s">
        <v>276</v>
      </c>
      <c r="D910" s="159"/>
      <c r="E910" s="247">
        <f aca="true" t="shared" si="311" ref="E910:L910">SUM(E911)</f>
        <v>1638</v>
      </c>
      <c r="F910" s="247">
        <f t="shared" si="311"/>
        <v>2266</v>
      </c>
      <c r="G910" s="247">
        <f t="shared" si="311"/>
        <v>2000</v>
      </c>
      <c r="H910" s="247">
        <f t="shared" si="311"/>
        <v>2000</v>
      </c>
      <c r="I910" s="247">
        <f t="shared" si="311"/>
        <v>1500</v>
      </c>
      <c r="J910" s="247">
        <f t="shared" si="311"/>
        <v>2000</v>
      </c>
      <c r="K910" s="247">
        <f t="shared" si="311"/>
        <v>2000</v>
      </c>
      <c r="L910" s="247">
        <f t="shared" si="311"/>
        <v>2000</v>
      </c>
      <c r="M910" s="145">
        <f>SUM(L910/K910*100)</f>
        <v>100</v>
      </c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4"/>
      <c r="CO910" s="24"/>
      <c r="CP910" s="24"/>
      <c r="CQ910" s="24"/>
      <c r="CR910" s="24"/>
      <c r="CS910" s="24"/>
      <c r="CT910" s="24"/>
      <c r="CU910" s="24"/>
      <c r="CV910" s="24"/>
      <c r="CW910" s="24"/>
      <c r="CX910" s="24"/>
      <c r="CY910" s="24"/>
      <c r="CZ910" s="24"/>
      <c r="DA910" s="24"/>
      <c r="DB910" s="24"/>
      <c r="DC910" s="24"/>
      <c r="DD910" s="24"/>
      <c r="DE910" s="24"/>
      <c r="DF910" s="24"/>
      <c r="DG910" s="24"/>
      <c r="DH910" s="24"/>
      <c r="DI910" s="24"/>
      <c r="DJ910" s="24"/>
      <c r="DK910" s="24"/>
      <c r="DL910" s="24"/>
      <c r="DM910" s="24"/>
      <c r="DN910" s="24"/>
      <c r="DO910" s="24"/>
      <c r="DP910" s="24"/>
      <c r="DQ910" s="24"/>
      <c r="DR910" s="24"/>
      <c r="DS910" s="24"/>
      <c r="DT910" s="24"/>
      <c r="DU910" s="24"/>
      <c r="DV910" s="24"/>
      <c r="DW910" s="24"/>
      <c r="DX910" s="24"/>
      <c r="DY910" s="24"/>
      <c r="DZ910" s="24"/>
      <c r="EA910" s="24"/>
      <c r="EB910" s="24"/>
      <c r="EC910" s="24"/>
      <c r="ED910" s="24"/>
      <c r="EE910" s="24"/>
      <c r="EF910" s="24"/>
      <c r="EG910" s="24"/>
      <c r="EH910" s="24"/>
      <c r="EI910" s="24"/>
      <c r="EJ910" s="24"/>
      <c r="EK910" s="24"/>
      <c r="EL910" s="24"/>
      <c r="EM910" s="24"/>
      <c r="EN910" s="24"/>
      <c r="EO910" s="24"/>
      <c r="EP910" s="24"/>
      <c r="EQ910" s="24"/>
      <c r="ER910" s="24"/>
      <c r="ES910" s="24"/>
      <c r="ET910" s="24"/>
      <c r="EU910" s="24"/>
      <c r="EV910" s="24"/>
      <c r="EW910" s="24"/>
      <c r="EX910" s="24"/>
      <c r="EY910" s="24"/>
      <c r="EZ910" s="24"/>
      <c r="FA910" s="24"/>
      <c r="FB910" s="24"/>
      <c r="FC910" s="24"/>
      <c r="FD910" s="24"/>
      <c r="FE910" s="24"/>
      <c r="FF910" s="24"/>
      <c r="FG910" s="24"/>
      <c r="FH910" s="24"/>
      <c r="FI910" s="24"/>
      <c r="FJ910" s="24"/>
      <c r="FK910" s="24"/>
      <c r="FL910" s="24"/>
      <c r="FM910" s="24"/>
      <c r="FN910" s="24"/>
      <c r="FO910" s="24"/>
      <c r="FP910" s="24"/>
      <c r="FQ910" s="24"/>
      <c r="FR910" s="24"/>
      <c r="FS910" s="24"/>
      <c r="FT910" s="24"/>
      <c r="FU910" s="24"/>
    </row>
    <row r="911" spans="1:177" ht="18.75">
      <c r="A911" s="68">
        <f>SUM(A910+1)</f>
        <v>40</v>
      </c>
      <c r="B911" s="39"/>
      <c r="C911" s="100" t="s">
        <v>35</v>
      </c>
      <c r="D911" s="73"/>
      <c r="E911" s="246">
        <f>SUM(E913)</f>
        <v>1638</v>
      </c>
      <c r="F911" s="246">
        <f aca="true" t="shared" si="312" ref="F911:L911">SUM(F913)</f>
        <v>2266</v>
      </c>
      <c r="G911" s="264">
        <f>SUM(G913)</f>
        <v>2000</v>
      </c>
      <c r="H911" s="264">
        <f>SUM(H913)</f>
        <v>2000</v>
      </c>
      <c r="I911" s="246">
        <f t="shared" si="312"/>
        <v>1500</v>
      </c>
      <c r="J911" s="264">
        <f t="shared" si="312"/>
        <v>2000</v>
      </c>
      <c r="K911" s="264">
        <f t="shared" si="312"/>
        <v>2000</v>
      </c>
      <c r="L911" s="246">
        <f t="shared" si="312"/>
        <v>2000</v>
      </c>
      <c r="M911" s="77">
        <f>SUM(L911/K911*100)</f>
        <v>100</v>
      </c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  <c r="CK911" s="24"/>
      <c r="CL911" s="24"/>
      <c r="CM911" s="24"/>
      <c r="CN911" s="24"/>
      <c r="CO911" s="24"/>
      <c r="CP911" s="24"/>
      <c r="CQ911" s="24"/>
      <c r="CR911" s="24"/>
      <c r="CS911" s="24"/>
      <c r="CT911" s="24"/>
      <c r="CU911" s="24"/>
      <c r="CV911" s="24"/>
      <c r="CW911" s="24"/>
      <c r="CX911" s="24"/>
      <c r="CY911" s="24"/>
      <c r="CZ911" s="24"/>
      <c r="DA911" s="24"/>
      <c r="DB911" s="24"/>
      <c r="DC911" s="24"/>
      <c r="DD911" s="24"/>
      <c r="DE911" s="24"/>
      <c r="DF911" s="24"/>
      <c r="DG911" s="24"/>
      <c r="DH911" s="24"/>
      <c r="DI911" s="24"/>
      <c r="DJ911" s="24"/>
      <c r="DK911" s="24"/>
      <c r="DL911" s="24"/>
      <c r="DM911" s="24"/>
      <c r="DN911" s="24"/>
      <c r="DO911" s="24"/>
      <c r="DP911" s="24"/>
      <c r="DQ911" s="24"/>
      <c r="DR911" s="24"/>
      <c r="DS911" s="24"/>
      <c r="DT911" s="24"/>
      <c r="DU911" s="24"/>
      <c r="DV911" s="24"/>
      <c r="DW911" s="24"/>
      <c r="DX911" s="24"/>
      <c r="DY911" s="24"/>
      <c r="DZ911" s="24"/>
      <c r="EA911" s="24"/>
      <c r="EB911" s="24"/>
      <c r="EC911" s="24"/>
      <c r="ED911" s="24"/>
      <c r="EE911" s="24"/>
      <c r="EF911" s="24"/>
      <c r="EG911" s="24"/>
      <c r="EH911" s="24"/>
      <c r="EI911" s="24"/>
      <c r="EJ911" s="24"/>
      <c r="EK911" s="24"/>
      <c r="EL911" s="24"/>
      <c r="EM911" s="24"/>
      <c r="EN911" s="24"/>
      <c r="EO911" s="24"/>
      <c r="EP911" s="24"/>
      <c r="EQ911" s="24"/>
      <c r="ER911" s="24"/>
      <c r="ES911" s="24"/>
      <c r="ET911" s="24"/>
      <c r="EU911" s="24"/>
      <c r="EV911" s="24"/>
      <c r="EW911" s="24"/>
      <c r="EX911" s="24"/>
      <c r="EY911" s="24"/>
      <c r="EZ911" s="24"/>
      <c r="FA911" s="24"/>
      <c r="FB911" s="24"/>
      <c r="FC911" s="24"/>
      <c r="FD911" s="24"/>
      <c r="FE911" s="24"/>
      <c r="FF911" s="24"/>
      <c r="FG911" s="24"/>
      <c r="FH911" s="24"/>
      <c r="FI911" s="24"/>
      <c r="FJ911" s="24"/>
      <c r="FK911" s="24"/>
      <c r="FL911" s="24"/>
      <c r="FM911" s="24"/>
      <c r="FN911" s="24"/>
      <c r="FO911" s="24"/>
      <c r="FP911" s="24"/>
      <c r="FQ911" s="24"/>
      <c r="FR911" s="24"/>
      <c r="FS911" s="24"/>
      <c r="FT911" s="24"/>
      <c r="FU911" s="24"/>
    </row>
    <row r="912" spans="1:177" ht="18.75">
      <c r="A912" s="68">
        <f aca="true" t="shared" si="313" ref="A912:A935">SUM(A911+1)</f>
        <v>41</v>
      </c>
      <c r="B912" s="39"/>
      <c r="C912" s="110" t="s">
        <v>268</v>
      </c>
      <c r="D912" s="111" t="s">
        <v>295</v>
      </c>
      <c r="E912" s="241"/>
      <c r="F912" s="241"/>
      <c r="G912" s="356"/>
      <c r="H912" s="356"/>
      <c r="I912" s="241"/>
      <c r="J912" s="356"/>
      <c r="K912" s="356"/>
      <c r="L912" s="241"/>
      <c r="M912" s="36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  <c r="CN912" s="24"/>
      <c r="CO912" s="24"/>
      <c r="CP912" s="24"/>
      <c r="CQ912" s="24"/>
      <c r="CR912" s="24"/>
      <c r="CS912" s="24"/>
      <c r="CT912" s="24"/>
      <c r="CU912" s="24"/>
      <c r="CV912" s="24"/>
      <c r="CW912" s="24"/>
      <c r="CX912" s="24"/>
      <c r="CY912" s="24"/>
      <c r="CZ912" s="24"/>
      <c r="DA912" s="24"/>
      <c r="DB912" s="24"/>
      <c r="DC912" s="24"/>
      <c r="DD912" s="24"/>
      <c r="DE912" s="24"/>
      <c r="DF912" s="24"/>
      <c r="DG912" s="24"/>
      <c r="DH912" s="24"/>
      <c r="DI912" s="24"/>
      <c r="DJ912" s="24"/>
      <c r="DK912" s="24"/>
      <c r="DL912" s="24"/>
      <c r="DM912" s="24"/>
      <c r="DN912" s="24"/>
      <c r="DO912" s="24"/>
      <c r="DP912" s="24"/>
      <c r="DQ912" s="24"/>
      <c r="DR912" s="24"/>
      <c r="DS912" s="24"/>
      <c r="DT912" s="24"/>
      <c r="DU912" s="24"/>
      <c r="DV912" s="24"/>
      <c r="DW912" s="24"/>
      <c r="DX912" s="24"/>
      <c r="DY912" s="24"/>
      <c r="DZ912" s="24"/>
      <c r="EA912" s="24"/>
      <c r="EB912" s="24"/>
      <c r="EC912" s="24"/>
      <c r="ED912" s="24"/>
      <c r="EE912" s="24"/>
      <c r="EF912" s="24"/>
      <c r="EG912" s="24"/>
      <c r="EH912" s="24"/>
      <c r="EI912" s="24"/>
      <c r="EJ912" s="24"/>
      <c r="EK912" s="24"/>
      <c r="EL912" s="24"/>
      <c r="EM912" s="24"/>
      <c r="EN912" s="24"/>
      <c r="EO912" s="24"/>
      <c r="EP912" s="24"/>
      <c r="EQ912" s="24"/>
      <c r="ER912" s="24"/>
      <c r="ES912" s="24"/>
      <c r="ET912" s="24"/>
      <c r="EU912" s="24"/>
      <c r="EV912" s="24"/>
      <c r="EW912" s="24"/>
      <c r="EX912" s="24"/>
      <c r="EY912" s="24"/>
      <c r="EZ912" s="24"/>
      <c r="FA912" s="24"/>
      <c r="FB912" s="24"/>
      <c r="FC912" s="24"/>
      <c r="FD912" s="24"/>
      <c r="FE912" s="24"/>
      <c r="FF912" s="24"/>
      <c r="FG912" s="24"/>
      <c r="FH912" s="24"/>
      <c r="FI912" s="24"/>
      <c r="FJ912" s="24"/>
      <c r="FK912" s="24"/>
      <c r="FL912" s="24"/>
      <c r="FM912" s="24"/>
      <c r="FN912" s="24"/>
      <c r="FO912" s="24"/>
      <c r="FP912" s="24"/>
      <c r="FQ912" s="24"/>
      <c r="FR912" s="24"/>
      <c r="FS912" s="24"/>
      <c r="FT912" s="24"/>
      <c r="FU912" s="24"/>
    </row>
    <row r="913" spans="1:177" ht="18.75">
      <c r="A913" s="68">
        <f t="shared" si="313"/>
        <v>42</v>
      </c>
      <c r="B913" s="39"/>
      <c r="C913" s="110" t="s">
        <v>31</v>
      </c>
      <c r="D913" s="111" t="s">
        <v>115</v>
      </c>
      <c r="E913" s="241">
        <v>1638</v>
      </c>
      <c r="F913" s="241">
        <v>2266</v>
      </c>
      <c r="G913" s="356">
        <v>2000</v>
      </c>
      <c r="H913" s="356">
        <v>2000</v>
      </c>
      <c r="I913" s="241">
        <v>1500</v>
      </c>
      <c r="J913" s="356">
        <v>2000</v>
      </c>
      <c r="K913" s="356">
        <v>2000</v>
      </c>
      <c r="L913" s="241">
        <v>2000</v>
      </c>
      <c r="M913" s="229">
        <f>SUM(L913/K913)*100</f>
        <v>100</v>
      </c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  <c r="CN913" s="24"/>
      <c r="CO913" s="24"/>
      <c r="CP913" s="24"/>
      <c r="CQ913" s="24"/>
      <c r="CR913" s="24"/>
      <c r="CS913" s="24"/>
      <c r="CT913" s="24"/>
      <c r="CU913" s="24"/>
      <c r="CV913" s="24"/>
      <c r="CW913" s="24"/>
      <c r="CX913" s="24"/>
      <c r="CY913" s="24"/>
      <c r="CZ913" s="24"/>
      <c r="DA913" s="24"/>
      <c r="DB913" s="24"/>
      <c r="DC913" s="24"/>
      <c r="DD913" s="24"/>
      <c r="DE913" s="24"/>
      <c r="DF913" s="24"/>
      <c r="DG913" s="24"/>
      <c r="DH913" s="24"/>
      <c r="DI913" s="24"/>
      <c r="DJ913" s="24"/>
      <c r="DK913" s="24"/>
      <c r="DL913" s="24"/>
      <c r="DM913" s="24"/>
      <c r="DN913" s="24"/>
      <c r="DO913" s="24"/>
      <c r="DP913" s="24"/>
      <c r="DQ913" s="24"/>
      <c r="DR913" s="24"/>
      <c r="DS913" s="24"/>
      <c r="DT913" s="24"/>
      <c r="DU913" s="24"/>
      <c r="DV913" s="24"/>
      <c r="DW913" s="24"/>
      <c r="DX913" s="24"/>
      <c r="DY913" s="24"/>
      <c r="DZ913" s="24"/>
      <c r="EA913" s="24"/>
      <c r="EB913" s="24"/>
      <c r="EC913" s="24"/>
      <c r="ED913" s="24"/>
      <c r="EE913" s="24"/>
      <c r="EF913" s="24"/>
      <c r="EG913" s="24"/>
      <c r="EH913" s="24"/>
      <c r="EI913" s="24"/>
      <c r="EJ913" s="24"/>
      <c r="EK913" s="24"/>
      <c r="EL913" s="24"/>
      <c r="EM913" s="24"/>
      <c r="EN913" s="24"/>
      <c r="EO913" s="24"/>
      <c r="EP913" s="24"/>
      <c r="EQ913" s="24"/>
      <c r="ER913" s="24"/>
      <c r="ES913" s="24"/>
      <c r="ET913" s="24"/>
      <c r="EU913" s="24"/>
      <c r="EV913" s="24"/>
      <c r="EW913" s="24"/>
      <c r="EX913" s="24"/>
      <c r="EY913" s="24"/>
      <c r="EZ913" s="24"/>
      <c r="FA913" s="24"/>
      <c r="FB913" s="24"/>
      <c r="FC913" s="24"/>
      <c r="FD913" s="24"/>
      <c r="FE913" s="24"/>
      <c r="FF913" s="24"/>
      <c r="FG913" s="24"/>
      <c r="FH913" s="24"/>
      <c r="FI913" s="24"/>
      <c r="FJ913" s="24"/>
      <c r="FK913" s="24"/>
      <c r="FL913" s="24"/>
      <c r="FM913" s="24"/>
      <c r="FN913" s="24"/>
      <c r="FO913" s="24"/>
      <c r="FP913" s="24"/>
      <c r="FQ913" s="24"/>
      <c r="FR913" s="24"/>
      <c r="FS913" s="24"/>
      <c r="FT913" s="24"/>
      <c r="FU913" s="24"/>
    </row>
    <row r="914" spans="1:177" s="1" customFormat="1" ht="18.75">
      <c r="A914" s="68">
        <f t="shared" si="313"/>
        <v>43</v>
      </c>
      <c r="B914" s="39"/>
      <c r="C914" s="110"/>
      <c r="D914" s="111"/>
      <c r="E914" s="241"/>
      <c r="F914" s="241"/>
      <c r="G914" s="356"/>
      <c r="H914" s="356"/>
      <c r="I914" s="241"/>
      <c r="J914" s="356"/>
      <c r="K914" s="356"/>
      <c r="L914" s="241"/>
      <c r="M914" s="36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</row>
    <row r="915" spans="1:177" s="16" customFormat="1" ht="18.75">
      <c r="A915" s="68">
        <f>SUM(A914+1)</f>
        <v>44</v>
      </c>
      <c r="B915" s="116">
        <v>6</v>
      </c>
      <c r="C915" s="117" t="s">
        <v>277</v>
      </c>
      <c r="D915" s="159"/>
      <c r="E915" s="247">
        <f aca="true" t="shared" si="314" ref="E915:L917">SUM(E916)</f>
        <v>134343</v>
      </c>
      <c r="F915" s="247">
        <f t="shared" si="314"/>
        <v>114731</v>
      </c>
      <c r="G915" s="247">
        <f t="shared" si="314"/>
        <v>140000</v>
      </c>
      <c r="H915" s="247">
        <f t="shared" si="314"/>
        <v>140000</v>
      </c>
      <c r="I915" s="247">
        <f t="shared" si="314"/>
        <v>140000</v>
      </c>
      <c r="J915" s="247">
        <f t="shared" si="314"/>
        <v>140000</v>
      </c>
      <c r="K915" s="247">
        <f t="shared" si="314"/>
        <v>140000</v>
      </c>
      <c r="L915" s="247">
        <f t="shared" si="314"/>
        <v>140000</v>
      </c>
      <c r="M915" s="145">
        <f>SUM(L915/K915*100)</f>
        <v>100</v>
      </c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  <c r="CN915" s="24"/>
      <c r="CO915" s="24"/>
      <c r="CP915" s="24"/>
      <c r="CQ915" s="24"/>
      <c r="CR915" s="24"/>
      <c r="CS915" s="24"/>
      <c r="CT915" s="24"/>
      <c r="CU915" s="24"/>
      <c r="CV915" s="24"/>
      <c r="CW915" s="24"/>
      <c r="CX915" s="24"/>
      <c r="CY915" s="24"/>
      <c r="CZ915" s="24"/>
      <c r="DA915" s="24"/>
      <c r="DB915" s="24"/>
      <c r="DC915" s="24"/>
      <c r="DD915" s="24"/>
      <c r="DE915" s="24"/>
      <c r="DF915" s="24"/>
      <c r="DG915" s="24"/>
      <c r="DH915" s="24"/>
      <c r="DI915" s="24"/>
      <c r="DJ915" s="24"/>
      <c r="DK915" s="24"/>
      <c r="DL915" s="24"/>
      <c r="DM915" s="24"/>
      <c r="DN915" s="24"/>
      <c r="DO915" s="24"/>
      <c r="DP915" s="24"/>
      <c r="DQ915" s="24"/>
      <c r="DR915" s="24"/>
      <c r="DS915" s="24"/>
      <c r="DT915" s="24"/>
      <c r="DU915" s="24"/>
      <c r="DV915" s="24"/>
      <c r="DW915" s="24"/>
      <c r="DX915" s="24"/>
      <c r="DY915" s="24"/>
      <c r="DZ915" s="24"/>
      <c r="EA915" s="24"/>
      <c r="EB915" s="24"/>
      <c r="EC915" s="24"/>
      <c r="ED915" s="24"/>
      <c r="EE915" s="24"/>
      <c r="EF915" s="24"/>
      <c r="EG915" s="24"/>
      <c r="EH915" s="24"/>
      <c r="EI915" s="24"/>
      <c r="EJ915" s="24"/>
      <c r="EK915" s="24"/>
      <c r="EL915" s="24"/>
      <c r="EM915" s="24"/>
      <c r="EN915" s="24"/>
      <c r="EO915" s="24"/>
      <c r="EP915" s="24"/>
      <c r="EQ915" s="24"/>
      <c r="ER915" s="24"/>
      <c r="ES915" s="24"/>
      <c r="ET915" s="24"/>
      <c r="EU915" s="24"/>
      <c r="EV915" s="24"/>
      <c r="EW915" s="24"/>
      <c r="EX915" s="24"/>
      <c r="EY915" s="24"/>
      <c r="EZ915" s="24"/>
      <c r="FA915" s="24"/>
      <c r="FB915" s="24"/>
      <c r="FC915" s="24"/>
      <c r="FD915" s="24"/>
      <c r="FE915" s="24"/>
      <c r="FF915" s="24"/>
      <c r="FG915" s="24"/>
      <c r="FH915" s="24"/>
      <c r="FI915" s="24"/>
      <c r="FJ915" s="24"/>
      <c r="FK915" s="24"/>
      <c r="FL915" s="24"/>
      <c r="FM915" s="24"/>
      <c r="FN915" s="24"/>
      <c r="FO915" s="24"/>
      <c r="FP915" s="24"/>
      <c r="FQ915" s="24"/>
      <c r="FR915" s="24"/>
      <c r="FS915" s="24"/>
      <c r="FT915" s="24"/>
      <c r="FU915" s="24"/>
    </row>
    <row r="916" spans="1:177" ht="18.75">
      <c r="A916" s="68">
        <f>SUM(A915+1)</f>
        <v>45</v>
      </c>
      <c r="B916" s="39"/>
      <c r="C916" s="100" t="s">
        <v>35</v>
      </c>
      <c r="D916" s="73"/>
      <c r="E916" s="246">
        <f t="shared" si="314"/>
        <v>134343</v>
      </c>
      <c r="F916" s="246">
        <f t="shared" si="314"/>
        <v>114731</v>
      </c>
      <c r="G916" s="264">
        <f t="shared" si="314"/>
        <v>140000</v>
      </c>
      <c r="H916" s="264">
        <f t="shared" si="314"/>
        <v>140000</v>
      </c>
      <c r="I916" s="246">
        <f t="shared" si="314"/>
        <v>140000</v>
      </c>
      <c r="J916" s="264">
        <f t="shared" si="314"/>
        <v>140000</v>
      </c>
      <c r="K916" s="264">
        <f t="shared" si="314"/>
        <v>140000</v>
      </c>
      <c r="L916" s="246">
        <f t="shared" si="314"/>
        <v>140000</v>
      </c>
      <c r="M916" s="77">
        <f>SUM(L916/K916*100)</f>
        <v>100</v>
      </c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  <c r="CN916" s="24"/>
      <c r="CO916" s="24"/>
      <c r="CP916" s="24"/>
      <c r="CQ916" s="24"/>
      <c r="CR916" s="24"/>
      <c r="CS916" s="24"/>
      <c r="CT916" s="24"/>
      <c r="CU916" s="24"/>
      <c r="CV916" s="24"/>
      <c r="CW916" s="24"/>
      <c r="CX916" s="24"/>
      <c r="CY916" s="24"/>
      <c r="CZ916" s="24"/>
      <c r="DA916" s="24"/>
      <c r="DB916" s="24"/>
      <c r="DC916" s="24"/>
      <c r="DD916" s="24"/>
      <c r="DE916" s="24"/>
      <c r="DF916" s="24"/>
      <c r="DG916" s="24"/>
      <c r="DH916" s="24"/>
      <c r="DI916" s="24"/>
      <c r="DJ916" s="24"/>
      <c r="DK916" s="24"/>
      <c r="DL916" s="24"/>
      <c r="DM916" s="24"/>
      <c r="DN916" s="24"/>
      <c r="DO916" s="24"/>
      <c r="DP916" s="24"/>
      <c r="DQ916" s="24"/>
      <c r="DR916" s="24"/>
      <c r="DS916" s="24"/>
      <c r="DT916" s="24"/>
      <c r="DU916" s="24"/>
      <c r="DV916" s="24"/>
      <c r="DW916" s="24"/>
      <c r="DX916" s="24"/>
      <c r="DY916" s="24"/>
      <c r="DZ916" s="24"/>
      <c r="EA916" s="24"/>
      <c r="EB916" s="24"/>
      <c r="EC916" s="24"/>
      <c r="ED916" s="24"/>
      <c r="EE916" s="24"/>
      <c r="EF916" s="24"/>
      <c r="EG916" s="24"/>
      <c r="EH916" s="24"/>
      <c r="EI916" s="24"/>
      <c r="EJ916" s="24"/>
      <c r="EK916" s="24"/>
      <c r="EL916" s="24"/>
      <c r="EM916" s="24"/>
      <c r="EN916" s="24"/>
      <c r="EO916" s="24"/>
      <c r="EP916" s="24"/>
      <c r="EQ916" s="24"/>
      <c r="ER916" s="24"/>
      <c r="ES916" s="24"/>
      <c r="ET916" s="24"/>
      <c r="EU916" s="24"/>
      <c r="EV916" s="24"/>
      <c r="EW916" s="24"/>
      <c r="EX916" s="24"/>
      <c r="EY916" s="24"/>
      <c r="EZ916" s="24"/>
      <c r="FA916" s="24"/>
      <c r="FB916" s="24"/>
      <c r="FC916" s="24"/>
      <c r="FD916" s="24"/>
      <c r="FE916" s="24"/>
      <c r="FF916" s="24"/>
      <c r="FG916" s="24"/>
      <c r="FH916" s="24"/>
      <c r="FI916" s="24"/>
      <c r="FJ916" s="24"/>
      <c r="FK916" s="24"/>
      <c r="FL916" s="24"/>
      <c r="FM916" s="24"/>
      <c r="FN916" s="24"/>
      <c r="FO916" s="24"/>
      <c r="FP916" s="24"/>
      <c r="FQ916" s="24"/>
      <c r="FR916" s="24"/>
      <c r="FS916" s="24"/>
      <c r="FT916" s="24"/>
      <c r="FU916" s="24"/>
    </row>
    <row r="917" spans="1:177" ht="18.75">
      <c r="A917" s="68">
        <f t="shared" si="313"/>
        <v>46</v>
      </c>
      <c r="B917" s="39"/>
      <c r="C917" s="110" t="s">
        <v>278</v>
      </c>
      <c r="D917" s="111" t="s">
        <v>279</v>
      </c>
      <c r="E917" s="241">
        <f t="shared" si="314"/>
        <v>134343</v>
      </c>
      <c r="F917" s="241">
        <f t="shared" si="314"/>
        <v>114731</v>
      </c>
      <c r="G917" s="356">
        <f t="shared" si="314"/>
        <v>140000</v>
      </c>
      <c r="H917" s="356">
        <f t="shared" si="314"/>
        <v>140000</v>
      </c>
      <c r="I917" s="241">
        <f t="shared" si="314"/>
        <v>140000</v>
      </c>
      <c r="J917" s="356">
        <f t="shared" si="314"/>
        <v>140000</v>
      </c>
      <c r="K917" s="356">
        <f t="shared" si="314"/>
        <v>140000</v>
      </c>
      <c r="L917" s="241">
        <f t="shared" si="314"/>
        <v>140000</v>
      </c>
      <c r="M917" s="229">
        <f>SUM(L917/K917)*100</f>
        <v>100</v>
      </c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  <c r="CN917" s="24"/>
      <c r="CO917" s="24"/>
      <c r="CP917" s="24"/>
      <c r="CQ917" s="24"/>
      <c r="CR917" s="24"/>
      <c r="CS917" s="24"/>
      <c r="CT917" s="24"/>
      <c r="CU917" s="24"/>
      <c r="CV917" s="24"/>
      <c r="CW917" s="24"/>
      <c r="CX917" s="24"/>
      <c r="CY917" s="24"/>
      <c r="CZ917" s="24"/>
      <c r="DA917" s="24"/>
      <c r="DB917" s="24"/>
      <c r="DC917" s="24"/>
      <c r="DD917" s="24"/>
      <c r="DE917" s="24"/>
      <c r="DF917" s="24"/>
      <c r="DG917" s="24"/>
      <c r="DH917" s="24"/>
      <c r="DI917" s="24"/>
      <c r="DJ917" s="24"/>
      <c r="DK917" s="24"/>
      <c r="DL917" s="24"/>
      <c r="DM917" s="24"/>
      <c r="DN917" s="24"/>
      <c r="DO917" s="24"/>
      <c r="DP917" s="24"/>
      <c r="DQ917" s="24"/>
      <c r="DR917" s="24"/>
      <c r="DS917" s="24"/>
      <c r="DT917" s="24"/>
      <c r="DU917" s="24"/>
      <c r="DV917" s="24"/>
      <c r="DW917" s="24"/>
      <c r="DX917" s="24"/>
      <c r="DY917" s="24"/>
      <c r="DZ917" s="24"/>
      <c r="EA917" s="24"/>
      <c r="EB917" s="24"/>
      <c r="EC917" s="24"/>
      <c r="ED917" s="24"/>
      <c r="EE917" s="24"/>
      <c r="EF917" s="24"/>
      <c r="EG917" s="24"/>
      <c r="EH917" s="24"/>
      <c r="EI917" s="24"/>
      <c r="EJ917" s="24"/>
      <c r="EK917" s="24"/>
      <c r="EL917" s="24"/>
      <c r="EM917" s="24"/>
      <c r="EN917" s="24"/>
      <c r="EO917" s="24"/>
      <c r="EP917" s="24"/>
      <c r="EQ917" s="24"/>
      <c r="ER917" s="24"/>
      <c r="ES917" s="24"/>
      <c r="ET917" s="24"/>
      <c r="EU917" s="24"/>
      <c r="EV917" s="24"/>
      <c r="EW917" s="24"/>
      <c r="EX917" s="24"/>
      <c r="EY917" s="24"/>
      <c r="EZ917" s="24"/>
      <c r="FA917" s="24"/>
      <c r="FB917" s="24"/>
      <c r="FC917" s="24"/>
      <c r="FD917" s="24"/>
      <c r="FE917" s="24"/>
      <c r="FF917" s="24"/>
      <c r="FG917" s="24"/>
      <c r="FH917" s="24"/>
      <c r="FI917" s="24"/>
      <c r="FJ917" s="24"/>
      <c r="FK917" s="24"/>
      <c r="FL917" s="24"/>
      <c r="FM917" s="24"/>
      <c r="FN917" s="24"/>
      <c r="FO917" s="24"/>
      <c r="FP917" s="24"/>
      <c r="FQ917" s="24"/>
      <c r="FR917" s="24"/>
      <c r="FS917" s="24"/>
      <c r="FT917" s="24"/>
      <c r="FU917" s="24"/>
    </row>
    <row r="918" spans="1:177" ht="18.75">
      <c r="A918" s="68">
        <f t="shared" si="313"/>
        <v>47</v>
      </c>
      <c r="B918" s="39"/>
      <c r="C918" s="110" t="s">
        <v>49</v>
      </c>
      <c r="D918" s="111" t="s">
        <v>128</v>
      </c>
      <c r="E918" s="241">
        <v>134343</v>
      </c>
      <c r="F918" s="241">
        <v>114731</v>
      </c>
      <c r="G918" s="356">
        <v>140000</v>
      </c>
      <c r="H918" s="356">
        <v>140000</v>
      </c>
      <c r="I918" s="241">
        <v>140000</v>
      </c>
      <c r="J918" s="356">
        <v>140000</v>
      </c>
      <c r="K918" s="356">
        <v>140000</v>
      </c>
      <c r="L918" s="241">
        <v>140000</v>
      </c>
      <c r="M918" s="229">
        <f>SUM(L918/K918)*100</f>
        <v>100</v>
      </c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  <c r="CN918" s="24"/>
      <c r="CO918" s="24"/>
      <c r="CP918" s="24"/>
      <c r="CQ918" s="24"/>
      <c r="CR918" s="24"/>
      <c r="CS918" s="24"/>
      <c r="CT918" s="24"/>
      <c r="CU918" s="24"/>
      <c r="CV918" s="24"/>
      <c r="CW918" s="24"/>
      <c r="CX918" s="24"/>
      <c r="CY918" s="24"/>
      <c r="CZ918" s="24"/>
      <c r="DA918" s="24"/>
      <c r="DB918" s="24"/>
      <c r="DC918" s="24"/>
      <c r="DD918" s="24"/>
      <c r="DE918" s="24"/>
      <c r="DF918" s="24"/>
      <c r="DG918" s="24"/>
      <c r="DH918" s="24"/>
      <c r="DI918" s="24"/>
      <c r="DJ918" s="24"/>
      <c r="DK918" s="24"/>
      <c r="DL918" s="24"/>
      <c r="DM918" s="24"/>
      <c r="DN918" s="24"/>
      <c r="DO918" s="24"/>
      <c r="DP918" s="24"/>
      <c r="DQ918" s="24"/>
      <c r="DR918" s="24"/>
      <c r="DS918" s="24"/>
      <c r="DT918" s="24"/>
      <c r="DU918" s="24"/>
      <c r="DV918" s="24"/>
      <c r="DW918" s="24"/>
      <c r="DX918" s="24"/>
      <c r="DY918" s="24"/>
      <c r="DZ918" s="24"/>
      <c r="EA918" s="24"/>
      <c r="EB918" s="24"/>
      <c r="EC918" s="24"/>
      <c r="ED918" s="24"/>
      <c r="EE918" s="24"/>
      <c r="EF918" s="24"/>
      <c r="EG918" s="24"/>
      <c r="EH918" s="24"/>
      <c r="EI918" s="24"/>
      <c r="EJ918" s="24"/>
      <c r="EK918" s="24"/>
      <c r="EL918" s="24"/>
      <c r="EM918" s="24"/>
      <c r="EN918" s="24"/>
      <c r="EO918" s="24"/>
      <c r="EP918" s="24"/>
      <c r="EQ918" s="24"/>
      <c r="ER918" s="24"/>
      <c r="ES918" s="24"/>
      <c r="ET918" s="24"/>
      <c r="EU918" s="24"/>
      <c r="EV918" s="24"/>
      <c r="EW918" s="24"/>
      <c r="EX918" s="24"/>
      <c r="EY918" s="24"/>
      <c r="EZ918" s="24"/>
      <c r="FA918" s="24"/>
      <c r="FB918" s="24"/>
      <c r="FC918" s="24"/>
      <c r="FD918" s="24"/>
      <c r="FE918" s="24"/>
      <c r="FF918" s="24"/>
      <c r="FG918" s="24"/>
      <c r="FH918" s="24"/>
      <c r="FI918" s="24"/>
      <c r="FJ918" s="24"/>
      <c r="FK918" s="24"/>
      <c r="FL918" s="24"/>
      <c r="FM918" s="24"/>
      <c r="FN918" s="24"/>
      <c r="FO918" s="24"/>
      <c r="FP918" s="24"/>
      <c r="FQ918" s="24"/>
      <c r="FR918" s="24"/>
      <c r="FS918" s="24"/>
      <c r="FT918" s="24"/>
      <c r="FU918" s="24"/>
    </row>
    <row r="919" spans="1:177" s="1" customFormat="1" ht="18.75">
      <c r="A919" s="68">
        <f t="shared" si="313"/>
        <v>48</v>
      </c>
      <c r="B919" s="39"/>
      <c r="C919" s="110"/>
      <c r="D919" s="111"/>
      <c r="E919" s="241"/>
      <c r="F919" s="241"/>
      <c r="G919" s="356"/>
      <c r="H919" s="356"/>
      <c r="I919" s="241"/>
      <c r="J919" s="356"/>
      <c r="K919" s="356"/>
      <c r="L919" s="241"/>
      <c r="M919" s="36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</row>
    <row r="920" spans="1:177" s="16" customFormat="1" ht="18.75">
      <c r="A920" s="68">
        <f>SUM(A919+1)</f>
        <v>49</v>
      </c>
      <c r="B920" s="116">
        <v>7</v>
      </c>
      <c r="C920" s="117" t="s">
        <v>280</v>
      </c>
      <c r="D920" s="159"/>
      <c r="E920" s="247">
        <f aca="true" t="shared" si="315" ref="E920:L921">SUM(E921)</f>
        <v>100605</v>
      </c>
      <c r="F920" s="247">
        <f t="shared" si="315"/>
        <v>73660</v>
      </c>
      <c r="G920" s="247">
        <f t="shared" si="315"/>
        <v>2000</v>
      </c>
      <c r="H920" s="247">
        <f t="shared" si="315"/>
        <v>2000</v>
      </c>
      <c r="I920" s="247">
        <f t="shared" si="315"/>
        <v>101625</v>
      </c>
      <c r="J920" s="247">
        <f t="shared" si="315"/>
        <v>2000</v>
      </c>
      <c r="K920" s="247">
        <f t="shared" si="315"/>
        <v>2000</v>
      </c>
      <c r="L920" s="247">
        <f t="shared" si="315"/>
        <v>2000</v>
      </c>
      <c r="M920" s="145">
        <f>SUM(L920/K920*100)</f>
        <v>100</v>
      </c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  <c r="CK920" s="24"/>
      <c r="CL920" s="24"/>
      <c r="CM920" s="24"/>
      <c r="CN920" s="24"/>
      <c r="CO920" s="24"/>
      <c r="CP920" s="24"/>
      <c r="CQ920" s="24"/>
      <c r="CR920" s="24"/>
      <c r="CS920" s="24"/>
      <c r="CT920" s="24"/>
      <c r="CU920" s="24"/>
      <c r="CV920" s="24"/>
      <c r="CW920" s="24"/>
      <c r="CX920" s="24"/>
      <c r="CY920" s="24"/>
      <c r="CZ920" s="24"/>
      <c r="DA920" s="24"/>
      <c r="DB920" s="24"/>
      <c r="DC920" s="24"/>
      <c r="DD920" s="24"/>
      <c r="DE920" s="24"/>
      <c r="DF920" s="24"/>
      <c r="DG920" s="24"/>
      <c r="DH920" s="24"/>
      <c r="DI920" s="24"/>
      <c r="DJ920" s="24"/>
      <c r="DK920" s="24"/>
      <c r="DL920" s="24"/>
      <c r="DM920" s="24"/>
      <c r="DN920" s="24"/>
      <c r="DO920" s="24"/>
      <c r="DP920" s="24"/>
      <c r="DQ920" s="24"/>
      <c r="DR920" s="24"/>
      <c r="DS920" s="24"/>
      <c r="DT920" s="24"/>
      <c r="DU920" s="24"/>
      <c r="DV920" s="24"/>
      <c r="DW920" s="24"/>
      <c r="DX920" s="24"/>
      <c r="DY920" s="24"/>
      <c r="DZ920" s="24"/>
      <c r="EA920" s="24"/>
      <c r="EB920" s="24"/>
      <c r="EC920" s="24"/>
      <c r="ED920" s="24"/>
      <c r="EE920" s="24"/>
      <c r="EF920" s="24"/>
      <c r="EG920" s="24"/>
      <c r="EH920" s="24"/>
      <c r="EI920" s="24"/>
      <c r="EJ920" s="24"/>
      <c r="EK920" s="24"/>
      <c r="EL920" s="24"/>
      <c r="EM920" s="24"/>
      <c r="EN920" s="24"/>
      <c r="EO920" s="24"/>
      <c r="EP920" s="24"/>
      <c r="EQ920" s="24"/>
      <c r="ER920" s="24"/>
      <c r="ES920" s="24"/>
      <c r="ET920" s="24"/>
      <c r="EU920" s="24"/>
      <c r="EV920" s="24"/>
      <c r="EW920" s="24"/>
      <c r="EX920" s="24"/>
      <c r="EY920" s="24"/>
      <c r="EZ920" s="24"/>
      <c r="FA920" s="24"/>
      <c r="FB920" s="24"/>
      <c r="FC920" s="24"/>
      <c r="FD920" s="24"/>
      <c r="FE920" s="24"/>
      <c r="FF920" s="24"/>
      <c r="FG920" s="24"/>
      <c r="FH920" s="24"/>
      <c r="FI920" s="24"/>
      <c r="FJ920" s="24"/>
      <c r="FK920" s="24"/>
      <c r="FL920" s="24"/>
      <c r="FM920" s="24"/>
      <c r="FN920" s="24"/>
      <c r="FO920" s="24"/>
      <c r="FP920" s="24"/>
      <c r="FQ920" s="24"/>
      <c r="FR920" s="24"/>
      <c r="FS920" s="24"/>
      <c r="FT920" s="24"/>
      <c r="FU920" s="24"/>
    </row>
    <row r="921" spans="1:177" ht="18.75">
      <c r="A921" s="68">
        <f>SUM(A920+1)</f>
        <v>50</v>
      </c>
      <c r="B921" s="39"/>
      <c r="C921" s="100" t="s">
        <v>35</v>
      </c>
      <c r="D921" s="73"/>
      <c r="E921" s="246">
        <f t="shared" si="315"/>
        <v>100605</v>
      </c>
      <c r="F921" s="246">
        <f t="shared" si="315"/>
        <v>73660</v>
      </c>
      <c r="G921" s="264">
        <f t="shared" si="315"/>
        <v>2000</v>
      </c>
      <c r="H921" s="264">
        <f t="shared" si="315"/>
        <v>2000</v>
      </c>
      <c r="I921" s="246">
        <f t="shared" si="315"/>
        <v>101625</v>
      </c>
      <c r="J921" s="264">
        <f t="shared" si="315"/>
        <v>2000</v>
      </c>
      <c r="K921" s="264">
        <f t="shared" si="315"/>
        <v>2000</v>
      </c>
      <c r="L921" s="246">
        <f t="shared" si="315"/>
        <v>2000</v>
      </c>
      <c r="M921" s="77">
        <f>SUM(L921/K921*100)</f>
        <v>100</v>
      </c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  <c r="CH921" s="24"/>
      <c r="CI921" s="24"/>
      <c r="CJ921" s="24"/>
      <c r="CK921" s="24"/>
      <c r="CL921" s="24"/>
      <c r="CM921" s="24"/>
      <c r="CN921" s="24"/>
      <c r="CO921" s="24"/>
      <c r="CP921" s="24"/>
      <c r="CQ921" s="24"/>
      <c r="CR921" s="24"/>
      <c r="CS921" s="24"/>
      <c r="CT921" s="24"/>
      <c r="CU921" s="24"/>
      <c r="CV921" s="24"/>
      <c r="CW921" s="24"/>
      <c r="CX921" s="24"/>
      <c r="CY921" s="24"/>
      <c r="CZ921" s="24"/>
      <c r="DA921" s="24"/>
      <c r="DB921" s="24"/>
      <c r="DC921" s="24"/>
      <c r="DD921" s="24"/>
      <c r="DE921" s="24"/>
      <c r="DF921" s="24"/>
      <c r="DG921" s="24"/>
      <c r="DH921" s="24"/>
      <c r="DI921" s="24"/>
      <c r="DJ921" s="24"/>
      <c r="DK921" s="24"/>
      <c r="DL921" s="24"/>
      <c r="DM921" s="24"/>
      <c r="DN921" s="24"/>
      <c r="DO921" s="24"/>
      <c r="DP921" s="24"/>
      <c r="DQ921" s="24"/>
      <c r="DR921" s="24"/>
      <c r="DS921" s="24"/>
      <c r="DT921" s="24"/>
      <c r="DU921" s="24"/>
      <c r="DV921" s="24"/>
      <c r="DW921" s="24"/>
      <c r="DX921" s="24"/>
      <c r="DY921" s="24"/>
      <c r="DZ921" s="24"/>
      <c r="EA921" s="24"/>
      <c r="EB921" s="24"/>
      <c r="EC921" s="24"/>
      <c r="ED921" s="24"/>
      <c r="EE921" s="24"/>
      <c r="EF921" s="24"/>
      <c r="EG921" s="24"/>
      <c r="EH921" s="24"/>
      <c r="EI921" s="24"/>
      <c r="EJ921" s="24"/>
      <c r="EK921" s="24"/>
      <c r="EL921" s="24"/>
      <c r="EM921" s="24"/>
      <c r="EN921" s="24"/>
      <c r="EO921" s="24"/>
      <c r="EP921" s="24"/>
      <c r="EQ921" s="24"/>
      <c r="ER921" s="24"/>
      <c r="ES921" s="24"/>
      <c r="ET921" s="24"/>
      <c r="EU921" s="24"/>
      <c r="EV921" s="24"/>
      <c r="EW921" s="24"/>
      <c r="EX921" s="24"/>
      <c r="EY921" s="24"/>
      <c r="EZ921" s="24"/>
      <c r="FA921" s="24"/>
      <c r="FB921" s="24"/>
      <c r="FC921" s="24"/>
      <c r="FD921" s="24"/>
      <c r="FE921" s="24"/>
      <c r="FF921" s="24"/>
      <c r="FG921" s="24"/>
      <c r="FH921" s="24"/>
      <c r="FI921" s="24"/>
      <c r="FJ921" s="24"/>
      <c r="FK921" s="24"/>
      <c r="FL921" s="24"/>
      <c r="FM921" s="24"/>
      <c r="FN921" s="24"/>
      <c r="FO921" s="24"/>
      <c r="FP921" s="24"/>
      <c r="FQ921" s="24"/>
      <c r="FR921" s="24"/>
      <c r="FS921" s="24"/>
      <c r="FT921" s="24"/>
      <c r="FU921" s="24"/>
    </row>
    <row r="922" spans="1:177" ht="18.75">
      <c r="A922" s="68">
        <f t="shared" si="313"/>
        <v>51</v>
      </c>
      <c r="B922" s="39"/>
      <c r="C922" s="110" t="s">
        <v>268</v>
      </c>
      <c r="D922" s="111" t="s">
        <v>296</v>
      </c>
      <c r="E922" s="241">
        <f aca="true" t="shared" si="316" ref="E922:J922">SUM(E923:E924)</f>
        <v>100605</v>
      </c>
      <c r="F922" s="241">
        <f t="shared" si="316"/>
        <v>73660</v>
      </c>
      <c r="G922" s="356">
        <f t="shared" si="316"/>
        <v>2000</v>
      </c>
      <c r="H922" s="356">
        <f t="shared" si="316"/>
        <v>2000</v>
      </c>
      <c r="I922" s="241">
        <f t="shared" si="316"/>
        <v>101625</v>
      </c>
      <c r="J922" s="356">
        <f t="shared" si="316"/>
        <v>2000</v>
      </c>
      <c r="K922" s="241">
        <f>SUM(K923:K925)</f>
        <v>2000</v>
      </c>
      <c r="L922" s="241">
        <f>SUM(L923:L925)</f>
        <v>2000</v>
      </c>
      <c r="M922" s="229">
        <f>SUM(L922/K922)*100</f>
        <v>100</v>
      </c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  <c r="CK922" s="24"/>
      <c r="CL922" s="24"/>
      <c r="CM922" s="24"/>
      <c r="CN922" s="24"/>
      <c r="CO922" s="24"/>
      <c r="CP922" s="24"/>
      <c r="CQ922" s="24"/>
      <c r="CR922" s="24"/>
      <c r="CS922" s="24"/>
      <c r="CT922" s="24"/>
      <c r="CU922" s="24"/>
      <c r="CV922" s="24"/>
      <c r="CW922" s="24"/>
      <c r="CX922" s="24"/>
      <c r="CY922" s="24"/>
      <c r="CZ922" s="24"/>
      <c r="DA922" s="24"/>
      <c r="DB922" s="24"/>
      <c r="DC922" s="24"/>
      <c r="DD922" s="24"/>
      <c r="DE922" s="24"/>
      <c r="DF922" s="24"/>
      <c r="DG922" s="24"/>
      <c r="DH922" s="24"/>
      <c r="DI922" s="24"/>
      <c r="DJ922" s="24"/>
      <c r="DK922" s="24"/>
      <c r="DL922" s="24"/>
      <c r="DM922" s="24"/>
      <c r="DN922" s="24"/>
      <c r="DO922" s="24"/>
      <c r="DP922" s="24"/>
      <c r="DQ922" s="24"/>
      <c r="DR922" s="24"/>
      <c r="DS922" s="24"/>
      <c r="DT922" s="24"/>
      <c r="DU922" s="24"/>
      <c r="DV922" s="24"/>
      <c r="DW922" s="24"/>
      <c r="DX922" s="24"/>
      <c r="DY922" s="24"/>
      <c r="DZ922" s="24"/>
      <c r="EA922" s="24"/>
      <c r="EB922" s="24"/>
      <c r="EC922" s="24"/>
      <c r="ED922" s="24"/>
      <c r="EE922" s="24"/>
      <c r="EF922" s="24"/>
      <c r="EG922" s="24"/>
      <c r="EH922" s="24"/>
      <c r="EI922" s="24"/>
      <c r="EJ922" s="24"/>
      <c r="EK922" s="24"/>
      <c r="EL922" s="24"/>
      <c r="EM922" s="24"/>
      <c r="EN922" s="24"/>
      <c r="EO922" s="24"/>
      <c r="EP922" s="24"/>
      <c r="EQ922" s="24"/>
      <c r="ER922" s="24"/>
      <c r="ES922" s="24"/>
      <c r="ET922" s="24"/>
      <c r="EU922" s="24"/>
      <c r="EV922" s="24"/>
      <c r="EW922" s="24"/>
      <c r="EX922" s="24"/>
      <c r="EY922" s="24"/>
      <c r="EZ922" s="24"/>
      <c r="FA922" s="24"/>
      <c r="FB922" s="24"/>
      <c r="FC922" s="24"/>
      <c r="FD922" s="24"/>
      <c r="FE922" s="24"/>
      <c r="FF922" s="24"/>
      <c r="FG922" s="24"/>
      <c r="FH922" s="24"/>
      <c r="FI922" s="24"/>
      <c r="FJ922" s="24"/>
      <c r="FK922" s="24"/>
      <c r="FL922" s="24"/>
      <c r="FM922" s="24"/>
      <c r="FN922" s="24"/>
      <c r="FO922" s="24"/>
      <c r="FP922" s="24"/>
      <c r="FQ922" s="24"/>
      <c r="FR922" s="24"/>
      <c r="FS922" s="24"/>
      <c r="FT922" s="24"/>
      <c r="FU922" s="24"/>
    </row>
    <row r="923" spans="1:177" ht="18.75">
      <c r="A923" s="68">
        <f t="shared" si="313"/>
        <v>52</v>
      </c>
      <c r="B923" s="39"/>
      <c r="C923" s="112" t="s">
        <v>49</v>
      </c>
      <c r="D923" s="113" t="s">
        <v>512</v>
      </c>
      <c r="E923" s="241">
        <v>99625</v>
      </c>
      <c r="F923" s="241">
        <v>72764</v>
      </c>
      <c r="G923" s="356">
        <v>0</v>
      </c>
      <c r="H923" s="356">
        <v>0</v>
      </c>
      <c r="I923" s="241">
        <v>99625</v>
      </c>
      <c r="J923" s="356">
        <v>0</v>
      </c>
      <c r="K923" s="356">
        <v>0</v>
      </c>
      <c r="L923" s="241">
        <v>0</v>
      </c>
      <c r="M923" s="229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  <c r="CK923" s="24"/>
      <c r="CL923" s="24"/>
      <c r="CM923" s="24"/>
      <c r="CN923" s="24"/>
      <c r="CO923" s="24"/>
      <c r="CP923" s="24"/>
      <c r="CQ923" s="24"/>
      <c r="CR923" s="24"/>
      <c r="CS923" s="24"/>
      <c r="CT923" s="24"/>
      <c r="CU923" s="24"/>
      <c r="CV923" s="24"/>
      <c r="CW923" s="24"/>
      <c r="CX923" s="24"/>
      <c r="CY923" s="24"/>
      <c r="CZ923" s="24"/>
      <c r="DA923" s="24"/>
      <c r="DB923" s="24"/>
      <c r="DC923" s="24"/>
      <c r="DD923" s="24"/>
      <c r="DE923" s="24"/>
      <c r="DF923" s="24"/>
      <c r="DG923" s="24"/>
      <c r="DH923" s="24"/>
      <c r="DI923" s="24"/>
      <c r="DJ923" s="24"/>
      <c r="DK923" s="24"/>
      <c r="DL923" s="24"/>
      <c r="DM923" s="24"/>
      <c r="DN923" s="24"/>
      <c r="DO923" s="24"/>
      <c r="DP923" s="24"/>
      <c r="DQ923" s="24"/>
      <c r="DR923" s="24"/>
      <c r="DS923" s="24"/>
      <c r="DT923" s="24"/>
      <c r="DU923" s="24"/>
      <c r="DV923" s="24"/>
      <c r="DW923" s="24"/>
      <c r="DX923" s="24"/>
      <c r="DY923" s="24"/>
      <c r="DZ923" s="24"/>
      <c r="EA923" s="24"/>
      <c r="EB923" s="24"/>
      <c r="EC923" s="24"/>
      <c r="ED923" s="24"/>
      <c r="EE923" s="24"/>
      <c r="EF923" s="24"/>
      <c r="EG923" s="24"/>
      <c r="EH923" s="24"/>
      <c r="EI923" s="24"/>
      <c r="EJ923" s="24"/>
      <c r="EK923" s="24"/>
      <c r="EL923" s="24"/>
      <c r="EM923" s="24"/>
      <c r="EN923" s="24"/>
      <c r="EO923" s="24"/>
      <c r="EP923" s="24"/>
      <c r="EQ923" s="24"/>
      <c r="ER923" s="24"/>
      <c r="ES923" s="24"/>
      <c r="ET923" s="24"/>
      <c r="EU923" s="24"/>
      <c r="EV923" s="24"/>
      <c r="EW923" s="24"/>
      <c r="EX923" s="24"/>
      <c r="EY923" s="24"/>
      <c r="EZ923" s="24"/>
      <c r="FA923" s="24"/>
      <c r="FB923" s="24"/>
      <c r="FC923" s="24"/>
      <c r="FD923" s="24"/>
      <c r="FE923" s="24"/>
      <c r="FF923" s="24"/>
      <c r="FG923" s="24"/>
      <c r="FH923" s="24"/>
      <c r="FI923" s="24"/>
      <c r="FJ923" s="24"/>
      <c r="FK923" s="24"/>
      <c r="FL923" s="24"/>
      <c r="FM923" s="24"/>
      <c r="FN923" s="24"/>
      <c r="FO923" s="24"/>
      <c r="FP923" s="24"/>
      <c r="FQ923" s="24"/>
      <c r="FR923" s="24"/>
      <c r="FS923" s="24"/>
      <c r="FT923" s="24"/>
      <c r="FU923" s="24"/>
    </row>
    <row r="924" spans="1:177" s="1" customFormat="1" ht="18.75">
      <c r="A924" s="68">
        <f t="shared" si="313"/>
        <v>53</v>
      </c>
      <c r="B924" s="39"/>
      <c r="C924" s="112" t="s">
        <v>49</v>
      </c>
      <c r="D924" s="113" t="s">
        <v>281</v>
      </c>
      <c r="E924" s="241">
        <v>980</v>
      </c>
      <c r="F924" s="241">
        <v>896</v>
      </c>
      <c r="G924" s="356">
        <v>2000</v>
      </c>
      <c r="H924" s="356">
        <v>2000</v>
      </c>
      <c r="I924" s="241">
        <v>2000</v>
      </c>
      <c r="J924" s="356">
        <v>2000</v>
      </c>
      <c r="K924" s="356">
        <v>2000</v>
      </c>
      <c r="L924" s="241">
        <v>2000</v>
      </c>
      <c r="M924" s="229">
        <f>SUM(L924/K924)*100</f>
        <v>100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</row>
    <row r="925" spans="1:177" s="16" customFormat="1" ht="18.75">
      <c r="A925" s="68">
        <f t="shared" si="313"/>
        <v>54</v>
      </c>
      <c r="B925" s="39"/>
      <c r="C925" s="110"/>
      <c r="D925" s="111"/>
      <c r="E925" s="241"/>
      <c r="F925" s="241"/>
      <c r="G925" s="356"/>
      <c r="H925" s="356"/>
      <c r="I925" s="241"/>
      <c r="J925" s="356"/>
      <c r="K925" s="356"/>
      <c r="L925" s="241"/>
      <c r="M925" s="229" t="e">
        <f>SUM(L925/K925)*100</f>
        <v>#DIV/0!</v>
      </c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  <c r="CN925" s="24"/>
      <c r="CO925" s="24"/>
      <c r="CP925" s="24"/>
      <c r="CQ925" s="24"/>
      <c r="CR925" s="24"/>
      <c r="CS925" s="24"/>
      <c r="CT925" s="24"/>
      <c r="CU925" s="24"/>
      <c r="CV925" s="24"/>
      <c r="CW925" s="24"/>
      <c r="CX925" s="24"/>
      <c r="CY925" s="24"/>
      <c r="CZ925" s="24"/>
      <c r="DA925" s="24"/>
      <c r="DB925" s="24"/>
      <c r="DC925" s="24"/>
      <c r="DD925" s="24"/>
      <c r="DE925" s="24"/>
      <c r="DF925" s="24"/>
      <c r="DG925" s="24"/>
      <c r="DH925" s="24"/>
      <c r="DI925" s="24"/>
      <c r="DJ925" s="24"/>
      <c r="DK925" s="24"/>
      <c r="DL925" s="24"/>
      <c r="DM925" s="24"/>
      <c r="DN925" s="24"/>
      <c r="DO925" s="24"/>
      <c r="DP925" s="24"/>
      <c r="DQ925" s="24"/>
      <c r="DR925" s="24"/>
      <c r="DS925" s="24"/>
      <c r="DT925" s="24"/>
      <c r="DU925" s="24"/>
      <c r="DV925" s="24"/>
      <c r="DW925" s="24"/>
      <c r="DX925" s="24"/>
      <c r="DY925" s="24"/>
      <c r="DZ925" s="24"/>
      <c r="EA925" s="24"/>
      <c r="EB925" s="24"/>
      <c r="EC925" s="24"/>
      <c r="ED925" s="24"/>
      <c r="EE925" s="24"/>
      <c r="EF925" s="24"/>
      <c r="EG925" s="24"/>
      <c r="EH925" s="24"/>
      <c r="EI925" s="24"/>
      <c r="EJ925" s="24"/>
      <c r="EK925" s="24"/>
      <c r="EL925" s="24"/>
      <c r="EM925" s="24"/>
      <c r="EN925" s="24"/>
      <c r="EO925" s="24"/>
      <c r="EP925" s="24"/>
      <c r="EQ925" s="24"/>
      <c r="ER925" s="24"/>
      <c r="ES925" s="24"/>
      <c r="ET925" s="24"/>
      <c r="EU925" s="24"/>
      <c r="EV925" s="24"/>
      <c r="EW925" s="24"/>
      <c r="EX925" s="24"/>
      <c r="EY925" s="24"/>
      <c r="EZ925" s="24"/>
      <c r="FA925" s="24"/>
      <c r="FB925" s="24"/>
      <c r="FC925" s="24"/>
      <c r="FD925" s="24"/>
      <c r="FE925" s="24"/>
      <c r="FF925" s="24"/>
      <c r="FG925" s="24"/>
      <c r="FH925" s="24"/>
      <c r="FI925" s="24"/>
      <c r="FJ925" s="24"/>
      <c r="FK925" s="24"/>
      <c r="FL925" s="24"/>
      <c r="FM925" s="24"/>
      <c r="FN925" s="24"/>
      <c r="FO925" s="24"/>
      <c r="FP925" s="24"/>
      <c r="FQ925" s="24"/>
      <c r="FR925" s="24"/>
      <c r="FS925" s="24"/>
      <c r="FT925" s="24"/>
      <c r="FU925" s="24"/>
    </row>
    <row r="926" spans="1:177" ht="18.75">
      <c r="A926" s="68">
        <f t="shared" si="313"/>
        <v>55</v>
      </c>
      <c r="B926" s="116">
        <v>8</v>
      </c>
      <c r="C926" s="117" t="s">
        <v>282</v>
      </c>
      <c r="D926" s="159"/>
      <c r="E926" s="247">
        <f aca="true" t="shared" si="317" ref="E926:L926">SUM(E927)</f>
        <v>52392</v>
      </c>
      <c r="F926" s="247">
        <f t="shared" si="317"/>
        <v>220213</v>
      </c>
      <c r="G926" s="247">
        <f t="shared" si="317"/>
        <v>35600</v>
      </c>
      <c r="H926" s="247">
        <f t="shared" si="317"/>
        <v>155600</v>
      </c>
      <c r="I926" s="247">
        <f t="shared" si="317"/>
        <v>41300</v>
      </c>
      <c r="J926" s="247">
        <f t="shared" si="317"/>
        <v>57178</v>
      </c>
      <c r="K926" s="247">
        <f t="shared" si="317"/>
        <v>57178</v>
      </c>
      <c r="L926" s="247">
        <f t="shared" si="317"/>
        <v>57178</v>
      </c>
      <c r="M926" s="145">
        <f>SUM(L926/K926*100)</f>
        <v>100</v>
      </c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  <c r="CK926" s="24"/>
      <c r="CL926" s="24"/>
      <c r="CM926" s="24"/>
      <c r="CN926" s="24"/>
      <c r="CO926" s="24"/>
      <c r="CP926" s="24"/>
      <c r="CQ926" s="24"/>
      <c r="CR926" s="24"/>
      <c r="CS926" s="24"/>
      <c r="CT926" s="24"/>
      <c r="CU926" s="24"/>
      <c r="CV926" s="24"/>
      <c r="CW926" s="24"/>
      <c r="CX926" s="24"/>
      <c r="CY926" s="24"/>
      <c r="CZ926" s="24"/>
      <c r="DA926" s="24"/>
      <c r="DB926" s="24"/>
      <c r="DC926" s="24"/>
      <c r="DD926" s="24"/>
      <c r="DE926" s="24"/>
      <c r="DF926" s="24"/>
      <c r="DG926" s="24"/>
      <c r="DH926" s="24"/>
      <c r="DI926" s="24"/>
      <c r="DJ926" s="24"/>
      <c r="DK926" s="24"/>
      <c r="DL926" s="24"/>
      <c r="DM926" s="24"/>
      <c r="DN926" s="24"/>
      <c r="DO926" s="24"/>
      <c r="DP926" s="24"/>
      <c r="DQ926" s="24"/>
      <c r="DR926" s="24"/>
      <c r="DS926" s="24"/>
      <c r="DT926" s="24"/>
      <c r="DU926" s="24"/>
      <c r="DV926" s="24"/>
      <c r="DW926" s="24"/>
      <c r="DX926" s="24"/>
      <c r="DY926" s="24"/>
      <c r="DZ926" s="24"/>
      <c r="EA926" s="24"/>
      <c r="EB926" s="24"/>
      <c r="EC926" s="24"/>
      <c r="ED926" s="24"/>
      <c r="EE926" s="24"/>
      <c r="EF926" s="24"/>
      <c r="EG926" s="24"/>
      <c r="EH926" s="24"/>
      <c r="EI926" s="24"/>
      <c r="EJ926" s="24"/>
      <c r="EK926" s="24"/>
      <c r="EL926" s="24"/>
      <c r="EM926" s="24"/>
      <c r="EN926" s="24"/>
      <c r="EO926" s="24"/>
      <c r="EP926" s="24"/>
      <c r="EQ926" s="24"/>
      <c r="ER926" s="24"/>
      <c r="ES926" s="24"/>
      <c r="ET926" s="24"/>
      <c r="EU926" s="24"/>
      <c r="EV926" s="24"/>
      <c r="EW926" s="24"/>
      <c r="EX926" s="24"/>
      <c r="EY926" s="24"/>
      <c r="EZ926" s="24"/>
      <c r="FA926" s="24"/>
      <c r="FB926" s="24"/>
      <c r="FC926" s="24"/>
      <c r="FD926" s="24"/>
      <c r="FE926" s="24"/>
      <c r="FF926" s="24"/>
      <c r="FG926" s="24"/>
      <c r="FH926" s="24"/>
      <c r="FI926" s="24"/>
      <c r="FJ926" s="24"/>
      <c r="FK926" s="24"/>
      <c r="FL926" s="24"/>
      <c r="FM926" s="24"/>
      <c r="FN926" s="24"/>
      <c r="FO926" s="24"/>
      <c r="FP926" s="24"/>
      <c r="FQ926" s="24"/>
      <c r="FR926" s="24"/>
      <c r="FS926" s="24"/>
      <c r="FT926" s="24"/>
      <c r="FU926" s="24"/>
    </row>
    <row r="927" spans="1:177" ht="18.75">
      <c r="A927" s="68">
        <f t="shared" si="313"/>
        <v>56</v>
      </c>
      <c r="B927" s="39"/>
      <c r="C927" s="100" t="s">
        <v>35</v>
      </c>
      <c r="D927" s="73"/>
      <c r="E927" s="246">
        <f>SUM(E929)</f>
        <v>52392</v>
      </c>
      <c r="F927" s="264">
        <f>SUM(F929+F935)</f>
        <v>220213</v>
      </c>
      <c r="G927" s="264">
        <f>SUM(G929)</f>
        <v>35600</v>
      </c>
      <c r="H927" s="264">
        <f>SUM(H929+H935)</f>
        <v>155600</v>
      </c>
      <c r="I927" s="246">
        <f>SUM(I929)</f>
        <v>41300</v>
      </c>
      <c r="J927" s="264">
        <f>SUM(J929)</f>
        <v>57178</v>
      </c>
      <c r="K927" s="264">
        <f>SUM(K929+K935)</f>
        <v>57178</v>
      </c>
      <c r="L927" s="264">
        <f>SUM(L929+L935)</f>
        <v>57178</v>
      </c>
      <c r="M927" s="77">
        <f>SUM(L927/K927*100)</f>
        <v>100</v>
      </c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  <c r="CK927" s="24"/>
      <c r="CL927" s="24"/>
      <c r="CM927" s="24"/>
      <c r="CN927" s="24"/>
      <c r="CO927" s="24"/>
      <c r="CP927" s="24"/>
      <c r="CQ927" s="24"/>
      <c r="CR927" s="24"/>
      <c r="CS927" s="24"/>
      <c r="CT927" s="24"/>
      <c r="CU927" s="24"/>
      <c r="CV927" s="24"/>
      <c r="CW927" s="24"/>
      <c r="CX927" s="24"/>
      <c r="CY927" s="24"/>
      <c r="CZ927" s="24"/>
      <c r="DA927" s="24"/>
      <c r="DB927" s="24"/>
      <c r="DC927" s="24"/>
      <c r="DD927" s="24"/>
      <c r="DE927" s="24"/>
      <c r="DF927" s="24"/>
      <c r="DG927" s="24"/>
      <c r="DH927" s="24"/>
      <c r="DI927" s="24"/>
      <c r="DJ927" s="24"/>
      <c r="DK927" s="24"/>
      <c r="DL927" s="24"/>
      <c r="DM927" s="24"/>
      <c r="DN927" s="24"/>
      <c r="DO927" s="24"/>
      <c r="DP927" s="24"/>
      <c r="DQ927" s="24"/>
      <c r="DR927" s="24"/>
      <c r="DS927" s="24"/>
      <c r="DT927" s="24"/>
      <c r="DU927" s="24"/>
      <c r="DV927" s="24"/>
      <c r="DW927" s="24"/>
      <c r="DX927" s="24"/>
      <c r="DY927" s="24"/>
      <c r="DZ927" s="24"/>
      <c r="EA927" s="24"/>
      <c r="EB927" s="24"/>
      <c r="EC927" s="24"/>
      <c r="ED927" s="24"/>
      <c r="EE927" s="24"/>
      <c r="EF927" s="24"/>
      <c r="EG927" s="24"/>
      <c r="EH927" s="24"/>
      <c r="EI927" s="24"/>
      <c r="EJ927" s="24"/>
      <c r="EK927" s="24"/>
      <c r="EL927" s="24"/>
      <c r="EM927" s="24"/>
      <c r="EN927" s="24"/>
      <c r="EO927" s="24"/>
      <c r="EP927" s="24"/>
      <c r="EQ927" s="24"/>
      <c r="ER927" s="24"/>
      <c r="ES927" s="24"/>
      <c r="ET927" s="24"/>
      <c r="EU927" s="24"/>
      <c r="EV927" s="24"/>
      <c r="EW927" s="24"/>
      <c r="EX927" s="24"/>
      <c r="EY927" s="24"/>
      <c r="EZ927" s="24"/>
      <c r="FA927" s="24"/>
      <c r="FB927" s="24"/>
      <c r="FC927" s="24"/>
      <c r="FD927" s="24"/>
      <c r="FE927" s="24"/>
      <c r="FF927" s="24"/>
      <c r="FG927" s="24"/>
      <c r="FH927" s="24"/>
      <c r="FI927" s="24"/>
      <c r="FJ927" s="24"/>
      <c r="FK927" s="24"/>
      <c r="FL927" s="24"/>
      <c r="FM927" s="24"/>
      <c r="FN927" s="24"/>
      <c r="FO927" s="24"/>
      <c r="FP927" s="24"/>
      <c r="FQ927" s="24"/>
      <c r="FR927" s="24"/>
      <c r="FS927" s="24"/>
      <c r="FT927" s="24"/>
      <c r="FU927" s="24"/>
    </row>
    <row r="928" spans="1:177" ht="18.75">
      <c r="A928" s="68">
        <f t="shared" si="313"/>
        <v>57</v>
      </c>
      <c r="B928" s="39"/>
      <c r="C928" s="100" t="s">
        <v>78</v>
      </c>
      <c r="D928" s="73"/>
      <c r="E928" s="246"/>
      <c r="F928" s="246"/>
      <c r="G928" s="264"/>
      <c r="H928" s="264"/>
      <c r="I928" s="246"/>
      <c r="J928" s="264"/>
      <c r="K928" s="264"/>
      <c r="L928" s="246"/>
      <c r="M928" s="77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  <c r="CN928" s="24"/>
      <c r="CO928" s="24"/>
      <c r="CP928" s="24"/>
      <c r="CQ928" s="24"/>
      <c r="CR928" s="24"/>
      <c r="CS928" s="24"/>
      <c r="CT928" s="24"/>
      <c r="CU928" s="24"/>
      <c r="CV928" s="24"/>
      <c r="CW928" s="24"/>
      <c r="CX928" s="24"/>
      <c r="CY928" s="24"/>
      <c r="CZ928" s="24"/>
      <c r="DA928" s="24"/>
      <c r="DB928" s="24"/>
      <c r="DC928" s="24"/>
      <c r="DD928" s="24"/>
      <c r="DE928" s="24"/>
      <c r="DF928" s="24"/>
      <c r="DG928" s="24"/>
      <c r="DH928" s="24"/>
      <c r="DI928" s="24"/>
      <c r="DJ928" s="24"/>
      <c r="DK928" s="24"/>
      <c r="DL928" s="24"/>
      <c r="DM928" s="24"/>
      <c r="DN928" s="24"/>
      <c r="DO928" s="24"/>
      <c r="DP928" s="24"/>
      <c r="DQ928" s="24"/>
      <c r="DR928" s="24"/>
      <c r="DS928" s="24"/>
      <c r="DT928" s="24"/>
      <c r="DU928" s="24"/>
      <c r="DV928" s="24"/>
      <c r="DW928" s="24"/>
      <c r="DX928" s="24"/>
      <c r="DY928" s="24"/>
      <c r="DZ928" s="24"/>
      <c r="EA928" s="24"/>
      <c r="EB928" s="24"/>
      <c r="EC928" s="24"/>
      <c r="ED928" s="24"/>
      <c r="EE928" s="24"/>
      <c r="EF928" s="24"/>
      <c r="EG928" s="24"/>
      <c r="EH928" s="24"/>
      <c r="EI928" s="24"/>
      <c r="EJ928" s="24"/>
      <c r="EK928" s="24"/>
      <c r="EL928" s="24"/>
      <c r="EM928" s="24"/>
      <c r="EN928" s="24"/>
      <c r="EO928" s="24"/>
      <c r="EP928" s="24"/>
      <c r="EQ928" s="24"/>
      <c r="ER928" s="24"/>
      <c r="ES928" s="24"/>
      <c r="ET928" s="24"/>
      <c r="EU928" s="24"/>
      <c r="EV928" s="24"/>
      <c r="EW928" s="24"/>
      <c r="EX928" s="24"/>
      <c r="EY928" s="24"/>
      <c r="EZ928" s="24"/>
      <c r="FA928" s="24"/>
      <c r="FB928" s="24"/>
      <c r="FC928" s="24"/>
      <c r="FD928" s="24"/>
      <c r="FE928" s="24"/>
      <c r="FF928" s="24"/>
      <c r="FG928" s="24"/>
      <c r="FH928" s="24"/>
      <c r="FI928" s="24"/>
      <c r="FJ928" s="24"/>
      <c r="FK928" s="24"/>
      <c r="FL928" s="24"/>
      <c r="FM928" s="24"/>
      <c r="FN928" s="24"/>
      <c r="FO928" s="24"/>
      <c r="FP928" s="24"/>
      <c r="FQ928" s="24"/>
      <c r="FR928" s="24"/>
      <c r="FS928" s="24"/>
      <c r="FT928" s="24"/>
      <c r="FU928" s="24"/>
    </row>
    <row r="929" spans="1:177" ht="18.75">
      <c r="A929" s="68">
        <f t="shared" si="313"/>
        <v>58</v>
      </c>
      <c r="B929" s="39"/>
      <c r="C929" s="110" t="s">
        <v>268</v>
      </c>
      <c r="D929" s="111" t="s">
        <v>296</v>
      </c>
      <c r="E929" s="241">
        <f aca="true" t="shared" si="318" ref="E929:L929">SUM(E930:E934)</f>
        <v>52392</v>
      </c>
      <c r="F929" s="241">
        <f t="shared" si="318"/>
        <v>61910</v>
      </c>
      <c r="G929" s="356">
        <f t="shared" si="318"/>
        <v>35600</v>
      </c>
      <c r="H929" s="356">
        <f t="shared" si="318"/>
        <v>35600</v>
      </c>
      <c r="I929" s="241">
        <f t="shared" si="318"/>
        <v>41300</v>
      </c>
      <c r="J929" s="405">
        <f t="shared" si="318"/>
        <v>57178</v>
      </c>
      <c r="K929" s="356">
        <f t="shared" si="318"/>
        <v>57178</v>
      </c>
      <c r="L929" s="241">
        <f t="shared" si="318"/>
        <v>57178</v>
      </c>
      <c r="M929" s="229">
        <f>SUM(L929/K929)*100</f>
        <v>100</v>
      </c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  <c r="CN929" s="24"/>
      <c r="CO929" s="24"/>
      <c r="CP929" s="24"/>
      <c r="CQ929" s="24"/>
      <c r="CR929" s="24"/>
      <c r="CS929" s="24"/>
      <c r="CT929" s="24"/>
      <c r="CU929" s="24"/>
      <c r="CV929" s="24"/>
      <c r="CW929" s="24"/>
      <c r="CX929" s="24"/>
      <c r="CY929" s="24"/>
      <c r="CZ929" s="24"/>
      <c r="DA929" s="24"/>
      <c r="DB929" s="24"/>
      <c r="DC929" s="24"/>
      <c r="DD929" s="24"/>
      <c r="DE929" s="24"/>
      <c r="DF929" s="24"/>
      <c r="DG929" s="24"/>
      <c r="DH929" s="24"/>
      <c r="DI929" s="24"/>
      <c r="DJ929" s="24"/>
      <c r="DK929" s="24"/>
      <c r="DL929" s="24"/>
      <c r="DM929" s="24"/>
      <c r="DN929" s="24"/>
      <c r="DO929" s="24"/>
      <c r="DP929" s="24"/>
      <c r="DQ929" s="24"/>
      <c r="DR929" s="24"/>
      <c r="DS929" s="24"/>
      <c r="DT929" s="24"/>
      <c r="DU929" s="24"/>
      <c r="DV929" s="24"/>
      <c r="DW929" s="24"/>
      <c r="DX929" s="24"/>
      <c r="DY929" s="24"/>
      <c r="DZ929" s="24"/>
      <c r="EA929" s="24"/>
      <c r="EB929" s="24"/>
      <c r="EC929" s="24"/>
      <c r="ED929" s="24"/>
      <c r="EE929" s="24"/>
      <c r="EF929" s="24"/>
      <c r="EG929" s="24"/>
      <c r="EH929" s="24"/>
      <c r="EI929" s="24"/>
      <c r="EJ929" s="24"/>
      <c r="EK929" s="24"/>
      <c r="EL929" s="24"/>
      <c r="EM929" s="24"/>
      <c r="EN929" s="24"/>
      <c r="EO929" s="24"/>
      <c r="EP929" s="24"/>
      <c r="EQ929" s="24"/>
      <c r="ER929" s="24"/>
      <c r="ES929" s="24"/>
      <c r="ET929" s="24"/>
      <c r="EU929" s="24"/>
      <c r="EV929" s="24"/>
      <c r="EW929" s="24"/>
      <c r="EX929" s="24"/>
      <c r="EY929" s="24"/>
      <c r="EZ929" s="24"/>
      <c r="FA929" s="24"/>
      <c r="FB929" s="24"/>
      <c r="FC929" s="24"/>
      <c r="FD929" s="24"/>
      <c r="FE929" s="24"/>
      <c r="FF929" s="24"/>
      <c r="FG929" s="24"/>
      <c r="FH929" s="24"/>
      <c r="FI929" s="24"/>
      <c r="FJ929" s="24"/>
      <c r="FK929" s="24"/>
      <c r="FL929" s="24"/>
      <c r="FM929" s="24"/>
      <c r="FN929" s="24"/>
      <c r="FO929" s="24"/>
      <c r="FP929" s="24"/>
      <c r="FQ929" s="24"/>
      <c r="FR929" s="24"/>
      <c r="FS929" s="24"/>
      <c r="FT929" s="24"/>
      <c r="FU929" s="24"/>
    </row>
    <row r="930" spans="1:177" ht="18.75">
      <c r="A930" s="68">
        <f t="shared" si="313"/>
        <v>59</v>
      </c>
      <c r="B930" s="39"/>
      <c r="C930" s="110" t="s">
        <v>60</v>
      </c>
      <c r="D930" s="111" t="s">
        <v>134</v>
      </c>
      <c r="E930" s="241">
        <v>0</v>
      </c>
      <c r="F930" s="241">
        <v>0</v>
      </c>
      <c r="G930" s="356">
        <v>0</v>
      </c>
      <c r="H930" s="356">
        <v>0</v>
      </c>
      <c r="I930" s="241">
        <v>0</v>
      </c>
      <c r="J930" s="407">
        <v>0</v>
      </c>
      <c r="K930" s="356">
        <v>0</v>
      </c>
      <c r="L930" s="241">
        <v>0</v>
      </c>
      <c r="M930" s="229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  <c r="CN930" s="24"/>
      <c r="CO930" s="24"/>
      <c r="CP930" s="24"/>
      <c r="CQ930" s="24"/>
      <c r="CR930" s="24"/>
      <c r="CS930" s="24"/>
      <c r="CT930" s="24"/>
      <c r="CU930" s="24"/>
      <c r="CV930" s="24"/>
      <c r="CW930" s="24"/>
      <c r="CX930" s="24"/>
      <c r="CY930" s="24"/>
      <c r="CZ930" s="24"/>
      <c r="DA930" s="24"/>
      <c r="DB930" s="24"/>
      <c r="DC930" s="24"/>
      <c r="DD930" s="24"/>
      <c r="DE930" s="24"/>
      <c r="DF930" s="24"/>
      <c r="DG930" s="24"/>
      <c r="DH930" s="24"/>
      <c r="DI930" s="24"/>
      <c r="DJ930" s="24"/>
      <c r="DK930" s="24"/>
      <c r="DL930" s="24"/>
      <c r="DM930" s="24"/>
      <c r="DN930" s="24"/>
      <c r="DO930" s="24"/>
      <c r="DP930" s="24"/>
      <c r="DQ930" s="24"/>
      <c r="DR930" s="24"/>
      <c r="DS930" s="24"/>
      <c r="DT930" s="24"/>
      <c r="DU930" s="24"/>
      <c r="DV930" s="24"/>
      <c r="DW930" s="24"/>
      <c r="DX930" s="24"/>
      <c r="DY930" s="24"/>
      <c r="DZ930" s="24"/>
      <c r="EA930" s="24"/>
      <c r="EB930" s="24"/>
      <c r="EC930" s="24"/>
      <c r="ED930" s="24"/>
      <c r="EE930" s="24"/>
      <c r="EF930" s="24"/>
      <c r="EG930" s="24"/>
      <c r="EH930" s="24"/>
      <c r="EI930" s="24"/>
      <c r="EJ930" s="24"/>
      <c r="EK930" s="24"/>
      <c r="EL930" s="24"/>
      <c r="EM930" s="24"/>
      <c r="EN930" s="24"/>
      <c r="EO930" s="24"/>
      <c r="EP930" s="24"/>
      <c r="EQ930" s="24"/>
      <c r="ER930" s="24"/>
      <c r="ES930" s="24"/>
      <c r="ET930" s="24"/>
      <c r="EU930" s="24"/>
      <c r="EV930" s="24"/>
      <c r="EW930" s="24"/>
      <c r="EX930" s="24"/>
      <c r="EY930" s="24"/>
      <c r="EZ930" s="24"/>
      <c r="FA930" s="24"/>
      <c r="FB930" s="24"/>
      <c r="FC930" s="24"/>
      <c r="FD930" s="24"/>
      <c r="FE930" s="24"/>
      <c r="FF930" s="24"/>
      <c r="FG930" s="24"/>
      <c r="FH930" s="24"/>
      <c r="FI930" s="24"/>
      <c r="FJ930" s="24"/>
      <c r="FK930" s="24"/>
      <c r="FL930" s="24"/>
      <c r="FM930" s="24"/>
      <c r="FN930" s="24"/>
      <c r="FO930" s="24"/>
      <c r="FP930" s="24"/>
      <c r="FQ930" s="24"/>
      <c r="FR930" s="24"/>
      <c r="FS930" s="24"/>
      <c r="FT930" s="24"/>
      <c r="FU930" s="24"/>
    </row>
    <row r="931" spans="1:177" s="1" customFormat="1" ht="18.75">
      <c r="A931" s="68">
        <f t="shared" si="313"/>
        <v>60</v>
      </c>
      <c r="B931" s="39"/>
      <c r="C931" s="110" t="s">
        <v>61</v>
      </c>
      <c r="D931" s="111" t="s">
        <v>125</v>
      </c>
      <c r="E931" s="241">
        <v>0</v>
      </c>
      <c r="F931" s="241">
        <v>232</v>
      </c>
      <c r="G931" s="356">
        <v>300</v>
      </c>
      <c r="H931" s="356">
        <v>300</v>
      </c>
      <c r="I931" s="241">
        <v>300</v>
      </c>
      <c r="J931" s="405">
        <v>300</v>
      </c>
      <c r="K931" s="356">
        <v>300</v>
      </c>
      <c r="L931" s="241">
        <v>300</v>
      </c>
      <c r="M931" s="229">
        <f>SUM(L931/K931)*100</f>
        <v>100</v>
      </c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</row>
    <row r="932" spans="1:177" s="16" customFormat="1" ht="18.75">
      <c r="A932" s="68">
        <f t="shared" si="313"/>
        <v>61</v>
      </c>
      <c r="B932" s="39"/>
      <c r="C932" s="110" t="s">
        <v>55</v>
      </c>
      <c r="D932" s="111" t="s">
        <v>76</v>
      </c>
      <c r="E932" s="241">
        <v>4379</v>
      </c>
      <c r="F932" s="241">
        <v>5831</v>
      </c>
      <c r="G932" s="356">
        <v>5300</v>
      </c>
      <c r="H932" s="356">
        <v>5300</v>
      </c>
      <c r="I932" s="241">
        <v>3000</v>
      </c>
      <c r="J932" s="405">
        <v>5300</v>
      </c>
      <c r="K932" s="356">
        <v>5300</v>
      </c>
      <c r="L932" s="241">
        <v>5300</v>
      </c>
      <c r="M932" s="229">
        <f>SUM(L932/K932)*100</f>
        <v>100</v>
      </c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  <c r="CN932" s="24"/>
      <c r="CO932" s="24"/>
      <c r="CP932" s="24"/>
      <c r="CQ932" s="24"/>
      <c r="CR932" s="24"/>
      <c r="CS932" s="24"/>
      <c r="CT932" s="24"/>
      <c r="CU932" s="24"/>
      <c r="CV932" s="24"/>
      <c r="CW932" s="24"/>
      <c r="CX932" s="24"/>
      <c r="CY932" s="24"/>
      <c r="CZ932" s="24"/>
      <c r="DA932" s="24"/>
      <c r="DB932" s="24"/>
      <c r="DC932" s="24"/>
      <c r="DD932" s="24"/>
      <c r="DE932" s="24"/>
      <c r="DF932" s="24"/>
      <c r="DG932" s="24"/>
      <c r="DH932" s="24"/>
      <c r="DI932" s="24"/>
      <c r="DJ932" s="24"/>
      <c r="DK932" s="24"/>
      <c r="DL932" s="24"/>
      <c r="DM932" s="24"/>
      <c r="DN932" s="24"/>
      <c r="DO932" s="24"/>
      <c r="DP932" s="24"/>
      <c r="DQ932" s="24"/>
      <c r="DR932" s="24"/>
      <c r="DS932" s="24"/>
      <c r="DT932" s="24"/>
      <c r="DU932" s="24"/>
      <c r="DV932" s="24"/>
      <c r="DW932" s="24"/>
      <c r="DX932" s="24"/>
      <c r="DY932" s="24"/>
      <c r="DZ932" s="24"/>
      <c r="EA932" s="24"/>
      <c r="EB932" s="24"/>
      <c r="EC932" s="24"/>
      <c r="ED932" s="24"/>
      <c r="EE932" s="24"/>
      <c r="EF932" s="24"/>
      <c r="EG932" s="24"/>
      <c r="EH932" s="24"/>
      <c r="EI932" s="24"/>
      <c r="EJ932" s="24"/>
      <c r="EK932" s="24"/>
      <c r="EL932" s="24"/>
      <c r="EM932" s="24"/>
      <c r="EN932" s="24"/>
      <c r="EO932" s="24"/>
      <c r="EP932" s="24"/>
      <c r="EQ932" s="24"/>
      <c r="ER932" s="24"/>
      <c r="ES932" s="24"/>
      <c r="ET932" s="24"/>
      <c r="EU932" s="24"/>
      <c r="EV932" s="24"/>
      <c r="EW932" s="24"/>
      <c r="EX932" s="24"/>
      <c r="EY932" s="24"/>
      <c r="EZ932" s="24"/>
      <c r="FA932" s="24"/>
      <c r="FB932" s="24"/>
      <c r="FC932" s="24"/>
      <c r="FD932" s="24"/>
      <c r="FE932" s="24"/>
      <c r="FF932" s="24"/>
      <c r="FG932" s="24"/>
      <c r="FH932" s="24"/>
      <c r="FI932" s="24"/>
      <c r="FJ932" s="24"/>
      <c r="FK932" s="24"/>
      <c r="FL932" s="24"/>
      <c r="FM932" s="24"/>
      <c r="FN932" s="24"/>
      <c r="FO932" s="24"/>
      <c r="FP932" s="24"/>
      <c r="FQ932" s="24"/>
      <c r="FR932" s="24"/>
      <c r="FS932" s="24"/>
      <c r="FT932" s="24"/>
      <c r="FU932" s="24"/>
    </row>
    <row r="933" spans="1:177" ht="18.75">
      <c r="A933" s="68">
        <f t="shared" si="313"/>
        <v>62</v>
      </c>
      <c r="B933" s="39"/>
      <c r="C933" s="110"/>
      <c r="D933" s="111"/>
      <c r="E933" s="241"/>
      <c r="F933" s="241"/>
      <c r="G933" s="356"/>
      <c r="H933" s="356"/>
      <c r="I933" s="241"/>
      <c r="J933" s="407"/>
      <c r="K933" s="356"/>
      <c r="L933" s="241"/>
      <c r="M933" s="229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  <c r="CN933" s="24"/>
      <c r="CO933" s="24"/>
      <c r="CP933" s="24"/>
      <c r="CQ933" s="24"/>
      <c r="CR933" s="24"/>
      <c r="CS933" s="24"/>
      <c r="CT933" s="24"/>
      <c r="CU933" s="24"/>
      <c r="CV933" s="24"/>
      <c r="CW933" s="24"/>
      <c r="CX933" s="24"/>
      <c r="CY933" s="24"/>
      <c r="CZ933" s="24"/>
      <c r="DA933" s="24"/>
      <c r="DB933" s="24"/>
      <c r="DC933" s="24"/>
      <c r="DD933" s="24"/>
      <c r="DE933" s="24"/>
      <c r="DF933" s="24"/>
      <c r="DG933" s="24"/>
      <c r="DH933" s="24"/>
      <c r="DI933" s="24"/>
      <c r="DJ933" s="24"/>
      <c r="DK933" s="24"/>
      <c r="DL933" s="24"/>
      <c r="DM933" s="24"/>
      <c r="DN933" s="24"/>
      <c r="DO933" s="24"/>
      <c r="DP933" s="24"/>
      <c r="DQ933" s="24"/>
      <c r="DR933" s="24"/>
      <c r="DS933" s="24"/>
      <c r="DT933" s="24"/>
      <c r="DU933" s="24"/>
      <c r="DV933" s="24"/>
      <c r="DW933" s="24"/>
      <c r="DX933" s="24"/>
      <c r="DY933" s="24"/>
      <c r="DZ933" s="24"/>
      <c r="EA933" s="24"/>
      <c r="EB933" s="24"/>
      <c r="EC933" s="24"/>
      <c r="ED933" s="24"/>
      <c r="EE933" s="24"/>
      <c r="EF933" s="24"/>
      <c r="EG933" s="24"/>
      <c r="EH933" s="24"/>
      <c r="EI933" s="24"/>
      <c r="EJ933" s="24"/>
      <c r="EK933" s="24"/>
      <c r="EL933" s="24"/>
      <c r="EM933" s="24"/>
      <c r="EN933" s="24"/>
      <c r="EO933" s="24"/>
      <c r="EP933" s="24"/>
      <c r="EQ933" s="24"/>
      <c r="ER933" s="24"/>
      <c r="ES933" s="24"/>
      <c r="ET933" s="24"/>
      <c r="EU933" s="24"/>
      <c r="EV933" s="24"/>
      <c r="EW933" s="24"/>
      <c r="EX933" s="24"/>
      <c r="EY933" s="24"/>
      <c r="EZ933" s="24"/>
      <c r="FA933" s="24"/>
      <c r="FB933" s="24"/>
      <c r="FC933" s="24"/>
      <c r="FD933" s="24"/>
      <c r="FE933" s="24"/>
      <c r="FF933" s="24"/>
      <c r="FG933" s="24"/>
      <c r="FH933" s="24"/>
      <c r="FI933" s="24"/>
      <c r="FJ933" s="24"/>
      <c r="FK933" s="24"/>
      <c r="FL933" s="24"/>
      <c r="FM933" s="24"/>
      <c r="FN933" s="24"/>
      <c r="FO933" s="24"/>
      <c r="FP933" s="24"/>
      <c r="FQ933" s="24"/>
      <c r="FR933" s="24"/>
      <c r="FS933" s="24"/>
      <c r="FT933" s="24"/>
      <c r="FU933" s="24"/>
    </row>
    <row r="934" spans="1:177" ht="37.5">
      <c r="A934" s="68">
        <f t="shared" si="313"/>
        <v>63</v>
      </c>
      <c r="B934" s="39"/>
      <c r="C934" s="212" t="s">
        <v>55</v>
      </c>
      <c r="D934" s="236" t="s">
        <v>383</v>
      </c>
      <c r="E934" s="253">
        <v>48013</v>
      </c>
      <c r="F934" s="253">
        <v>55847</v>
      </c>
      <c r="G934" s="362">
        <v>30000</v>
      </c>
      <c r="H934" s="362">
        <v>30000</v>
      </c>
      <c r="I934" s="253">
        <v>38000</v>
      </c>
      <c r="J934" s="408">
        <v>51578</v>
      </c>
      <c r="K934" s="362">
        <v>51578</v>
      </c>
      <c r="L934" s="362">
        <v>51578</v>
      </c>
      <c r="M934" s="373">
        <f>SUM(L934/K934)*100</f>
        <v>100</v>
      </c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  <c r="CK934" s="24"/>
      <c r="CL934" s="24"/>
      <c r="CM934" s="24"/>
      <c r="CN934" s="24"/>
      <c r="CO934" s="24"/>
      <c r="CP934" s="24"/>
      <c r="CQ934" s="24"/>
      <c r="CR934" s="24"/>
      <c r="CS934" s="24"/>
      <c r="CT934" s="24"/>
      <c r="CU934" s="24"/>
      <c r="CV934" s="24"/>
      <c r="CW934" s="24"/>
      <c r="CX934" s="24"/>
      <c r="CY934" s="24"/>
      <c r="CZ934" s="24"/>
      <c r="DA934" s="24"/>
      <c r="DB934" s="24"/>
      <c r="DC934" s="24"/>
      <c r="DD934" s="24"/>
      <c r="DE934" s="24"/>
      <c r="DF934" s="24"/>
      <c r="DG934" s="24"/>
      <c r="DH934" s="24"/>
      <c r="DI934" s="24"/>
      <c r="DJ934" s="24"/>
      <c r="DK934" s="24"/>
      <c r="DL934" s="24"/>
      <c r="DM934" s="24"/>
      <c r="DN934" s="24"/>
      <c r="DO934" s="24"/>
      <c r="DP934" s="24"/>
      <c r="DQ934" s="24"/>
      <c r="DR934" s="24"/>
      <c r="DS934" s="24"/>
      <c r="DT934" s="24"/>
      <c r="DU934" s="24"/>
      <c r="DV934" s="24"/>
      <c r="DW934" s="24"/>
      <c r="DX934" s="24"/>
      <c r="DY934" s="24"/>
      <c r="DZ934" s="24"/>
      <c r="EA934" s="24"/>
      <c r="EB934" s="24"/>
      <c r="EC934" s="24"/>
      <c r="ED934" s="24"/>
      <c r="EE934" s="24"/>
      <c r="EF934" s="24"/>
      <c r="EG934" s="24"/>
      <c r="EH934" s="24"/>
      <c r="EI934" s="24"/>
      <c r="EJ934" s="24"/>
      <c r="EK934" s="24"/>
      <c r="EL934" s="24"/>
      <c r="EM934" s="24"/>
      <c r="EN934" s="24"/>
      <c r="EO934" s="24"/>
      <c r="EP934" s="24"/>
      <c r="EQ934" s="24"/>
      <c r="ER934" s="24"/>
      <c r="ES934" s="24"/>
      <c r="ET934" s="24"/>
      <c r="EU934" s="24"/>
      <c r="EV934" s="24"/>
      <c r="EW934" s="24"/>
      <c r="EX934" s="24"/>
      <c r="EY934" s="24"/>
      <c r="EZ934" s="24"/>
      <c r="FA934" s="24"/>
      <c r="FB934" s="24"/>
      <c r="FC934" s="24"/>
      <c r="FD934" s="24"/>
      <c r="FE934" s="24"/>
      <c r="FF934" s="24"/>
      <c r="FG934" s="24"/>
      <c r="FH934" s="24"/>
      <c r="FI934" s="24"/>
      <c r="FJ934" s="24"/>
      <c r="FK934" s="24"/>
      <c r="FL934" s="24"/>
      <c r="FM934" s="24"/>
      <c r="FN934" s="24"/>
      <c r="FO934" s="24"/>
      <c r="FP934" s="24"/>
      <c r="FQ934" s="24"/>
      <c r="FR934" s="24"/>
      <c r="FS934" s="24"/>
      <c r="FT934" s="24"/>
      <c r="FU934" s="24"/>
    </row>
    <row r="935" spans="1:177" ht="18.75">
      <c r="A935" s="68">
        <f t="shared" si="313"/>
        <v>64</v>
      </c>
      <c r="B935" s="374"/>
      <c r="C935" s="375" t="s">
        <v>55</v>
      </c>
      <c r="D935" s="376" t="s">
        <v>476</v>
      </c>
      <c r="E935" s="377"/>
      <c r="F935" s="377">
        <v>158303</v>
      </c>
      <c r="G935" s="378"/>
      <c r="H935" s="400">
        <v>120000</v>
      </c>
      <c r="I935" s="377"/>
      <c r="J935" s="378"/>
      <c r="K935" s="383"/>
      <c r="L935" s="381"/>
      <c r="M935" s="373" t="e">
        <f>SUM(L935/K935)*100</f>
        <v>#DIV/0!</v>
      </c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  <c r="CK935" s="24"/>
      <c r="CL935" s="24"/>
      <c r="CM935" s="24"/>
      <c r="CN935" s="24"/>
      <c r="CO935" s="24"/>
      <c r="CP935" s="24"/>
      <c r="CQ935" s="24"/>
      <c r="CR935" s="24"/>
      <c r="CS935" s="24"/>
      <c r="CT935" s="24"/>
      <c r="CU935" s="24"/>
      <c r="CV935" s="24"/>
      <c r="CW935" s="24"/>
      <c r="CX935" s="24"/>
      <c r="CY935" s="24"/>
      <c r="CZ935" s="24"/>
      <c r="DA935" s="24"/>
      <c r="DB935" s="24"/>
      <c r="DC935" s="24"/>
      <c r="DD935" s="24"/>
      <c r="DE935" s="24"/>
      <c r="DF935" s="24"/>
      <c r="DG935" s="24"/>
      <c r="DH935" s="24"/>
      <c r="DI935" s="24"/>
      <c r="DJ935" s="24"/>
      <c r="DK935" s="24"/>
      <c r="DL935" s="24"/>
      <c r="DM935" s="24"/>
      <c r="DN935" s="24"/>
      <c r="DO935" s="24"/>
      <c r="DP935" s="24"/>
      <c r="DQ935" s="24"/>
      <c r="DR935" s="24"/>
      <c r="DS935" s="24"/>
      <c r="DT935" s="24"/>
      <c r="DU935" s="24"/>
      <c r="DV935" s="24"/>
      <c r="DW935" s="24"/>
      <c r="DX935" s="24"/>
      <c r="DY935" s="24"/>
      <c r="DZ935" s="24"/>
      <c r="EA935" s="24"/>
      <c r="EB935" s="24"/>
      <c r="EC935" s="24"/>
      <c r="ED935" s="24"/>
      <c r="EE935" s="24"/>
      <c r="EF935" s="24"/>
      <c r="EG935" s="24"/>
      <c r="EH935" s="24"/>
      <c r="EI935" s="24"/>
      <c r="EJ935" s="24"/>
      <c r="EK935" s="24"/>
      <c r="EL935" s="24"/>
      <c r="EM935" s="24"/>
      <c r="EN935" s="24"/>
      <c r="EO935" s="24"/>
      <c r="EP935" s="24"/>
      <c r="EQ935" s="24"/>
      <c r="ER935" s="24"/>
      <c r="ES935" s="24"/>
      <c r="ET935" s="24"/>
      <c r="EU935" s="24"/>
      <c r="EV935" s="24"/>
      <c r="EW935" s="24"/>
      <c r="EX935" s="24"/>
      <c r="EY935" s="24"/>
      <c r="EZ935" s="24"/>
      <c r="FA935" s="24"/>
      <c r="FB935" s="24"/>
      <c r="FC935" s="24"/>
      <c r="FD935" s="24"/>
      <c r="FE935" s="24"/>
      <c r="FF935" s="24"/>
      <c r="FG935" s="24"/>
      <c r="FH935" s="24"/>
      <c r="FI935" s="24"/>
      <c r="FJ935" s="24"/>
      <c r="FK935" s="24"/>
      <c r="FL935" s="24"/>
      <c r="FM935" s="24"/>
      <c r="FN935" s="24"/>
      <c r="FO935" s="24"/>
      <c r="FP935" s="24"/>
      <c r="FQ935" s="24"/>
      <c r="FR935" s="24"/>
      <c r="FS935" s="24"/>
      <c r="FT935" s="24"/>
      <c r="FU935" s="24"/>
    </row>
    <row r="936" spans="1:177" ht="19.5" thickBot="1">
      <c r="A936" s="90"/>
      <c r="B936" s="412"/>
      <c r="C936" s="413"/>
      <c r="D936" s="414"/>
      <c r="E936" s="415"/>
      <c r="F936" s="415"/>
      <c r="G936" s="379"/>
      <c r="H936" s="379"/>
      <c r="I936" s="415"/>
      <c r="J936" s="379"/>
      <c r="K936" s="380"/>
      <c r="L936" s="380"/>
      <c r="M936" s="372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  <c r="CK936" s="24"/>
      <c r="CL936" s="24"/>
      <c r="CM936" s="24"/>
      <c r="CN936" s="24"/>
      <c r="CO936" s="24"/>
      <c r="CP936" s="24"/>
      <c r="CQ936" s="24"/>
      <c r="CR936" s="24"/>
      <c r="CS936" s="24"/>
      <c r="CT936" s="24"/>
      <c r="CU936" s="24"/>
      <c r="CV936" s="24"/>
      <c r="CW936" s="24"/>
      <c r="CX936" s="24"/>
      <c r="CY936" s="24"/>
      <c r="CZ936" s="24"/>
      <c r="DA936" s="24"/>
      <c r="DB936" s="24"/>
      <c r="DC936" s="24"/>
      <c r="DD936" s="24"/>
      <c r="DE936" s="24"/>
      <c r="DF936" s="24"/>
      <c r="DG936" s="24"/>
      <c r="DH936" s="24"/>
      <c r="DI936" s="24"/>
      <c r="DJ936" s="24"/>
      <c r="DK936" s="24"/>
      <c r="DL936" s="24"/>
      <c r="DM936" s="24"/>
      <c r="DN936" s="24"/>
      <c r="DO936" s="24"/>
      <c r="DP936" s="24"/>
      <c r="DQ936" s="24"/>
      <c r="DR936" s="24"/>
      <c r="DS936" s="24"/>
      <c r="DT936" s="24"/>
      <c r="DU936" s="24"/>
      <c r="DV936" s="24"/>
      <c r="DW936" s="24"/>
      <c r="DX936" s="24"/>
      <c r="DY936" s="24"/>
      <c r="DZ936" s="24"/>
      <c r="EA936" s="24"/>
      <c r="EB936" s="24"/>
      <c r="EC936" s="24"/>
      <c r="ED936" s="24"/>
      <c r="EE936" s="24"/>
      <c r="EF936" s="24"/>
      <c r="EG936" s="24"/>
      <c r="EH936" s="24"/>
      <c r="EI936" s="24"/>
      <c r="EJ936" s="24"/>
      <c r="EK936" s="24"/>
      <c r="EL936" s="24"/>
      <c r="EM936" s="24"/>
      <c r="EN936" s="24"/>
      <c r="EO936" s="24"/>
      <c r="EP936" s="24"/>
      <c r="EQ936" s="24"/>
      <c r="ER936" s="24"/>
      <c r="ES936" s="24"/>
      <c r="ET936" s="24"/>
      <c r="EU936" s="24"/>
      <c r="EV936" s="24"/>
      <c r="EW936" s="24"/>
      <c r="EX936" s="24"/>
      <c r="EY936" s="24"/>
      <c r="EZ936" s="24"/>
      <c r="FA936" s="24"/>
      <c r="FB936" s="24"/>
      <c r="FC936" s="24"/>
      <c r="FD936" s="24"/>
      <c r="FE936" s="24"/>
      <c r="FF936" s="24"/>
      <c r="FG936" s="24"/>
      <c r="FH936" s="24"/>
      <c r="FI936" s="24"/>
      <c r="FJ936" s="24"/>
      <c r="FK936" s="24"/>
      <c r="FL936" s="24"/>
      <c r="FM936" s="24"/>
      <c r="FN936" s="24"/>
      <c r="FO936" s="24"/>
      <c r="FP936" s="24"/>
      <c r="FQ936" s="24"/>
      <c r="FR936" s="24"/>
      <c r="FS936" s="24"/>
      <c r="FT936" s="24"/>
      <c r="FU936" s="24"/>
    </row>
    <row r="937" spans="1:177" ht="19.5" thickBot="1">
      <c r="A937" s="427" t="s">
        <v>283</v>
      </c>
      <c r="B937" s="428"/>
      <c r="C937" s="428"/>
      <c r="D937" s="428"/>
      <c r="E937" s="428"/>
      <c r="F937" s="428"/>
      <c r="G937" s="428"/>
      <c r="H937" s="428"/>
      <c r="I937" s="428"/>
      <c r="J937" s="428"/>
      <c r="K937" s="428"/>
      <c r="L937" s="428"/>
      <c r="M937" s="7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  <c r="CK937" s="24"/>
      <c r="CL937" s="24"/>
      <c r="CM937" s="24"/>
      <c r="CN937" s="24"/>
      <c r="CO937" s="24"/>
      <c r="CP937" s="24"/>
      <c r="CQ937" s="24"/>
      <c r="CR937" s="24"/>
      <c r="CS937" s="24"/>
      <c r="CT937" s="24"/>
      <c r="CU937" s="24"/>
      <c r="CV937" s="24"/>
      <c r="CW937" s="24"/>
      <c r="CX937" s="24"/>
      <c r="CY937" s="24"/>
      <c r="CZ937" s="24"/>
      <c r="DA937" s="24"/>
      <c r="DB937" s="24"/>
      <c r="DC937" s="24"/>
      <c r="DD937" s="24"/>
      <c r="DE937" s="24"/>
      <c r="DF937" s="24"/>
      <c r="DG937" s="24"/>
      <c r="DH937" s="24"/>
      <c r="DI937" s="24"/>
      <c r="DJ937" s="24"/>
      <c r="DK937" s="24"/>
      <c r="DL937" s="24"/>
      <c r="DM937" s="24"/>
      <c r="DN937" s="24"/>
      <c r="DO937" s="24"/>
      <c r="DP937" s="24"/>
      <c r="DQ937" s="24"/>
      <c r="DR937" s="24"/>
      <c r="DS937" s="24"/>
      <c r="DT937" s="24"/>
      <c r="DU937" s="24"/>
      <c r="DV937" s="24"/>
      <c r="DW937" s="24"/>
      <c r="DX937" s="24"/>
      <c r="DY937" s="24"/>
      <c r="DZ937" s="24"/>
      <c r="EA937" s="24"/>
      <c r="EB937" s="24"/>
      <c r="EC937" s="24"/>
      <c r="ED937" s="24"/>
      <c r="EE937" s="24"/>
      <c r="EF937" s="24"/>
      <c r="EG937" s="24"/>
      <c r="EH937" s="24"/>
      <c r="EI937" s="24"/>
      <c r="EJ937" s="24"/>
      <c r="EK937" s="24"/>
      <c r="EL937" s="24"/>
      <c r="EM937" s="24"/>
      <c r="EN937" s="24"/>
      <c r="EO937" s="24"/>
      <c r="EP937" s="24"/>
      <c r="EQ937" s="24"/>
      <c r="ER937" s="24"/>
      <c r="ES937" s="24"/>
      <c r="ET937" s="24"/>
      <c r="EU937" s="24"/>
      <c r="EV937" s="24"/>
      <c r="EW937" s="24"/>
      <c r="EX937" s="24"/>
      <c r="EY937" s="24"/>
      <c r="EZ937" s="24"/>
      <c r="FA937" s="24"/>
      <c r="FB937" s="24"/>
      <c r="FC937" s="24"/>
      <c r="FD937" s="24"/>
      <c r="FE937" s="24"/>
      <c r="FF937" s="24"/>
      <c r="FG937" s="24"/>
      <c r="FH937" s="24"/>
      <c r="FI937" s="24"/>
      <c r="FJ937" s="24"/>
      <c r="FK937" s="24"/>
      <c r="FL937" s="24"/>
      <c r="FM937" s="24"/>
      <c r="FN937" s="24"/>
      <c r="FO937" s="24"/>
      <c r="FP937" s="24"/>
      <c r="FQ937" s="24"/>
      <c r="FR937" s="24"/>
      <c r="FS937" s="24"/>
      <c r="FT937" s="24"/>
      <c r="FU937" s="24"/>
    </row>
    <row r="938" spans="1:177" ht="19.5" thickBot="1">
      <c r="A938" s="50"/>
      <c r="B938" s="115" t="s">
        <v>28</v>
      </c>
      <c r="C938" s="51" t="s">
        <v>16</v>
      </c>
      <c r="D938" s="119"/>
      <c r="E938" s="300" t="s">
        <v>399</v>
      </c>
      <c r="F938" s="384" t="s">
        <v>402</v>
      </c>
      <c r="G938" s="384" t="s">
        <v>491</v>
      </c>
      <c r="H938" s="384" t="s">
        <v>491</v>
      </c>
      <c r="I938" s="335"/>
      <c r="J938" s="386" t="s">
        <v>492</v>
      </c>
      <c r="K938" s="384" t="s">
        <v>493</v>
      </c>
      <c r="L938" s="384" t="s">
        <v>503</v>
      </c>
      <c r="M938" s="385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  <c r="CN938" s="24"/>
      <c r="CO938" s="24"/>
      <c r="CP938" s="24"/>
      <c r="CQ938" s="24"/>
      <c r="CR938" s="24"/>
      <c r="CS938" s="24"/>
      <c r="CT938" s="24"/>
      <c r="CU938" s="24"/>
      <c r="CV938" s="24"/>
      <c r="CW938" s="24"/>
      <c r="CX938" s="24"/>
      <c r="CY938" s="24"/>
      <c r="CZ938" s="24"/>
      <c r="DA938" s="24"/>
      <c r="DB938" s="24"/>
      <c r="DC938" s="24"/>
      <c r="DD938" s="24"/>
      <c r="DE938" s="24"/>
      <c r="DF938" s="24"/>
      <c r="DG938" s="24"/>
      <c r="DH938" s="24"/>
      <c r="DI938" s="24"/>
      <c r="DJ938" s="24"/>
      <c r="DK938" s="24"/>
      <c r="DL938" s="24"/>
      <c r="DM938" s="24"/>
      <c r="DN938" s="24"/>
      <c r="DO938" s="24"/>
      <c r="DP938" s="24"/>
      <c r="DQ938" s="24"/>
      <c r="DR938" s="24"/>
      <c r="DS938" s="24"/>
      <c r="DT938" s="24"/>
      <c r="DU938" s="24"/>
      <c r="DV938" s="24"/>
      <c r="DW938" s="24"/>
      <c r="DX938" s="24"/>
      <c r="DY938" s="24"/>
      <c r="DZ938" s="24"/>
      <c r="EA938" s="24"/>
      <c r="EB938" s="24"/>
      <c r="EC938" s="24"/>
      <c r="ED938" s="24"/>
      <c r="EE938" s="24"/>
      <c r="EF938" s="24"/>
      <c r="EG938" s="24"/>
      <c r="EH938" s="24"/>
      <c r="EI938" s="24"/>
      <c r="EJ938" s="24"/>
      <c r="EK938" s="24"/>
      <c r="EL938" s="24"/>
      <c r="EM938" s="24"/>
      <c r="EN938" s="24"/>
      <c r="EO938" s="24"/>
      <c r="EP938" s="24"/>
      <c r="EQ938" s="24"/>
      <c r="ER938" s="24"/>
      <c r="ES938" s="24"/>
      <c r="ET938" s="24"/>
      <c r="EU938" s="24"/>
      <c r="EV938" s="24"/>
      <c r="EW938" s="24"/>
      <c r="EX938" s="24"/>
      <c r="EY938" s="24"/>
      <c r="EZ938" s="24"/>
      <c r="FA938" s="24"/>
      <c r="FB938" s="24"/>
      <c r="FC938" s="24"/>
      <c r="FD938" s="24"/>
      <c r="FE938" s="24"/>
      <c r="FF938" s="24"/>
      <c r="FG938" s="24"/>
      <c r="FH938" s="24"/>
      <c r="FI938" s="24"/>
      <c r="FJ938" s="24"/>
      <c r="FK938" s="24"/>
      <c r="FL938" s="24"/>
      <c r="FM938" s="24"/>
      <c r="FN938" s="24"/>
      <c r="FO938" s="24"/>
      <c r="FP938" s="24"/>
      <c r="FQ938" s="24"/>
      <c r="FR938" s="24"/>
      <c r="FS938" s="24"/>
      <c r="FT938" s="24"/>
      <c r="FU938" s="24"/>
    </row>
    <row r="939" spans="1:177" ht="18" customHeight="1">
      <c r="A939" s="52"/>
      <c r="B939" s="53" t="s">
        <v>29</v>
      </c>
      <c r="C939" s="54" t="s">
        <v>15</v>
      </c>
      <c r="D939" s="224" t="s">
        <v>17</v>
      </c>
      <c r="E939" s="55" t="s">
        <v>20</v>
      </c>
      <c r="F939" s="416" t="s">
        <v>478</v>
      </c>
      <c r="G939" s="416" t="s">
        <v>22</v>
      </c>
      <c r="H939" s="416" t="s">
        <v>490</v>
      </c>
      <c r="I939" s="422" t="s">
        <v>387</v>
      </c>
      <c r="J939" s="429" t="s">
        <v>22</v>
      </c>
      <c r="K939" s="416" t="s">
        <v>494</v>
      </c>
      <c r="L939" s="416" t="s">
        <v>22</v>
      </c>
      <c r="M939" s="420" t="s">
        <v>368</v>
      </c>
      <c r="N939" s="24" t="s">
        <v>9</v>
      </c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  <c r="CN939" s="24"/>
      <c r="CO939" s="24"/>
      <c r="CP939" s="24"/>
      <c r="CQ939" s="24"/>
      <c r="CR939" s="24"/>
      <c r="CS939" s="24"/>
      <c r="CT939" s="24"/>
      <c r="CU939" s="24"/>
      <c r="CV939" s="24"/>
      <c r="CW939" s="24"/>
      <c r="CX939" s="24"/>
      <c r="CY939" s="24"/>
      <c r="CZ939" s="24"/>
      <c r="DA939" s="24"/>
      <c r="DB939" s="24"/>
      <c r="DC939" s="24"/>
      <c r="DD939" s="24"/>
      <c r="DE939" s="24"/>
      <c r="DF939" s="24"/>
      <c r="DG939" s="24"/>
      <c r="DH939" s="24"/>
      <c r="DI939" s="24"/>
      <c r="DJ939" s="24"/>
      <c r="DK939" s="24"/>
      <c r="DL939" s="24"/>
      <c r="DM939" s="24"/>
      <c r="DN939" s="24"/>
      <c r="DO939" s="24"/>
      <c r="DP939" s="24"/>
      <c r="DQ939" s="24"/>
      <c r="DR939" s="24"/>
      <c r="DS939" s="24"/>
      <c r="DT939" s="24"/>
      <c r="DU939" s="24"/>
      <c r="DV939" s="24"/>
      <c r="DW939" s="24"/>
      <c r="DX939" s="24"/>
      <c r="DY939" s="24"/>
      <c r="DZ939" s="24"/>
      <c r="EA939" s="24"/>
      <c r="EB939" s="24"/>
      <c r="EC939" s="24"/>
      <c r="ED939" s="24"/>
      <c r="EE939" s="24"/>
      <c r="EF939" s="24"/>
      <c r="EG939" s="24"/>
      <c r="EH939" s="24"/>
      <c r="EI939" s="24"/>
      <c r="EJ939" s="24"/>
      <c r="EK939" s="24"/>
      <c r="EL939" s="24"/>
      <c r="EM939" s="24"/>
      <c r="EN939" s="24"/>
      <c r="EO939" s="24"/>
      <c r="EP939" s="24"/>
      <c r="EQ939" s="24"/>
      <c r="ER939" s="24"/>
      <c r="ES939" s="24"/>
      <c r="ET939" s="24"/>
      <c r="EU939" s="24"/>
      <c r="EV939" s="24"/>
      <c r="EW939" s="24"/>
      <c r="EX939" s="24"/>
      <c r="EY939" s="24"/>
      <c r="EZ939" s="24"/>
      <c r="FA939" s="24"/>
      <c r="FB939" s="24"/>
      <c r="FC939" s="24"/>
      <c r="FD939" s="24"/>
      <c r="FE939" s="24"/>
      <c r="FF939" s="24"/>
      <c r="FG939" s="24"/>
      <c r="FH939" s="24"/>
      <c r="FI939" s="24"/>
      <c r="FJ939" s="24"/>
      <c r="FK939" s="24"/>
      <c r="FL939" s="24"/>
      <c r="FM939" s="24"/>
      <c r="FN939" s="24"/>
      <c r="FO939" s="24"/>
      <c r="FP939" s="24"/>
      <c r="FQ939" s="24"/>
      <c r="FR939" s="24"/>
      <c r="FS939" s="24"/>
      <c r="FT939" s="24"/>
      <c r="FU939" s="24"/>
    </row>
    <row r="940" spans="1:177" ht="18" customHeight="1" thickBot="1">
      <c r="A940" s="52"/>
      <c r="B940" s="53"/>
      <c r="C940" s="53" t="s">
        <v>14</v>
      </c>
      <c r="D940" s="120"/>
      <c r="E940" s="55" t="s">
        <v>19</v>
      </c>
      <c r="F940" s="417"/>
      <c r="G940" s="417"/>
      <c r="H940" s="417"/>
      <c r="I940" s="423"/>
      <c r="J940" s="430"/>
      <c r="K940" s="417"/>
      <c r="L940" s="417"/>
      <c r="M940" s="421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4"/>
      <c r="CO940" s="24"/>
      <c r="CP940" s="24"/>
      <c r="CQ940" s="24"/>
      <c r="CR940" s="24"/>
      <c r="CS940" s="24"/>
      <c r="CT940" s="24"/>
      <c r="CU940" s="24"/>
      <c r="CV940" s="24"/>
      <c r="CW940" s="24"/>
      <c r="CX940" s="24"/>
      <c r="CY940" s="24"/>
      <c r="CZ940" s="24"/>
      <c r="DA940" s="24"/>
      <c r="DB940" s="24"/>
      <c r="DC940" s="24"/>
      <c r="DD940" s="24"/>
      <c r="DE940" s="24"/>
      <c r="DF940" s="24"/>
      <c r="DG940" s="24"/>
      <c r="DH940" s="24"/>
      <c r="DI940" s="24"/>
      <c r="DJ940" s="24"/>
      <c r="DK940" s="24"/>
      <c r="DL940" s="24"/>
      <c r="DM940" s="24"/>
      <c r="DN940" s="24"/>
      <c r="DO940" s="24"/>
      <c r="DP940" s="24"/>
      <c r="DQ940" s="24"/>
      <c r="DR940" s="24"/>
      <c r="DS940" s="24"/>
      <c r="DT940" s="24"/>
      <c r="DU940" s="24"/>
      <c r="DV940" s="24"/>
      <c r="DW940" s="24"/>
      <c r="DX940" s="24"/>
      <c r="DY940" s="24"/>
      <c r="DZ940" s="24"/>
      <c r="EA940" s="24"/>
      <c r="EB940" s="24"/>
      <c r="EC940" s="24"/>
      <c r="ED940" s="24"/>
      <c r="EE940" s="24"/>
      <c r="EF940" s="24"/>
      <c r="EG940" s="24"/>
      <c r="EH940" s="24"/>
      <c r="EI940" s="24"/>
      <c r="EJ940" s="24"/>
      <c r="EK940" s="24"/>
      <c r="EL940" s="24"/>
      <c r="EM940" s="24"/>
      <c r="EN940" s="24"/>
      <c r="EO940" s="24"/>
      <c r="EP940" s="24"/>
      <c r="EQ940" s="24"/>
      <c r="ER940" s="24"/>
      <c r="ES940" s="24"/>
      <c r="ET940" s="24"/>
      <c r="EU940" s="24"/>
      <c r="EV940" s="24"/>
      <c r="EW940" s="24"/>
      <c r="EX940" s="24"/>
      <c r="EY940" s="24"/>
      <c r="EZ940" s="24"/>
      <c r="FA940" s="24"/>
      <c r="FB940" s="24"/>
      <c r="FC940" s="24"/>
      <c r="FD940" s="24"/>
      <c r="FE940" s="24"/>
      <c r="FF940" s="24"/>
      <c r="FG940" s="24"/>
      <c r="FH940" s="24"/>
      <c r="FI940" s="24"/>
      <c r="FJ940" s="24"/>
      <c r="FK940" s="24"/>
      <c r="FL940" s="24"/>
      <c r="FM940" s="24"/>
      <c r="FN940" s="24"/>
      <c r="FO940" s="24"/>
      <c r="FP940" s="24"/>
      <c r="FQ940" s="24"/>
      <c r="FR940" s="24"/>
      <c r="FS940" s="24"/>
      <c r="FT940" s="24"/>
      <c r="FU940" s="24"/>
    </row>
    <row r="941" spans="1:177" s="78" customFormat="1" ht="18.75">
      <c r="A941" s="40">
        <v>1</v>
      </c>
      <c r="B941" s="424" t="s">
        <v>284</v>
      </c>
      <c r="C941" s="425"/>
      <c r="D941" s="426"/>
      <c r="E941" s="329">
        <f aca="true" t="shared" si="319" ref="E941:L941">SUM(E942:E944)</f>
        <v>14624</v>
      </c>
      <c r="F941" s="238">
        <f t="shared" si="319"/>
        <v>18029</v>
      </c>
      <c r="G941" s="238">
        <f t="shared" si="319"/>
        <v>19000</v>
      </c>
      <c r="H941" s="238">
        <f t="shared" si="319"/>
        <v>29000</v>
      </c>
      <c r="I941" s="238">
        <f t="shared" si="319"/>
        <v>19000</v>
      </c>
      <c r="J941" s="238">
        <f t="shared" si="319"/>
        <v>10000</v>
      </c>
      <c r="K941" s="238">
        <f t="shared" si="319"/>
        <v>10000</v>
      </c>
      <c r="L941" s="238">
        <f t="shared" si="319"/>
        <v>10000</v>
      </c>
      <c r="M941" s="69">
        <f>SUM(L941/K941*100)</f>
        <v>100</v>
      </c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10"/>
      <c r="DH941" s="10"/>
      <c r="DI941" s="10"/>
      <c r="DJ941" s="10"/>
      <c r="DK941" s="10"/>
      <c r="DL941" s="10"/>
      <c r="DM941" s="10"/>
      <c r="DN941" s="10"/>
      <c r="DO941" s="10"/>
      <c r="DP941" s="10"/>
      <c r="DQ941" s="10"/>
      <c r="DR941" s="10"/>
      <c r="DS941" s="10"/>
      <c r="DT941" s="10"/>
      <c r="DU941" s="10"/>
      <c r="DV941" s="10"/>
      <c r="DW941" s="10"/>
      <c r="DX941" s="10"/>
      <c r="DY941" s="10"/>
      <c r="DZ941" s="10"/>
      <c r="EA941" s="10"/>
      <c r="EB941" s="10"/>
      <c r="EC941" s="10"/>
      <c r="ED941" s="10"/>
      <c r="EE941" s="10"/>
      <c r="EF941" s="10"/>
      <c r="EG941" s="10"/>
      <c r="EH941" s="10"/>
      <c r="EI941" s="10"/>
      <c r="EJ941" s="10"/>
      <c r="EK941" s="10"/>
      <c r="EL941" s="10"/>
      <c r="EM941" s="10"/>
      <c r="EN941" s="10"/>
      <c r="EO941" s="10"/>
      <c r="EP941" s="10"/>
      <c r="EQ941" s="10"/>
      <c r="ER941" s="10"/>
      <c r="ES941" s="10"/>
      <c r="ET941" s="10"/>
      <c r="EU941" s="10"/>
      <c r="EV941" s="10"/>
      <c r="EW941" s="10"/>
      <c r="EX941" s="10"/>
      <c r="EY941" s="10"/>
      <c r="EZ941" s="10"/>
      <c r="FA941" s="10"/>
      <c r="FB941" s="10"/>
      <c r="FC941" s="10"/>
      <c r="FD941" s="10"/>
      <c r="FE941" s="10"/>
      <c r="FF941" s="10"/>
      <c r="FG941" s="10"/>
      <c r="FH941" s="10"/>
      <c r="FI941" s="10"/>
      <c r="FJ941" s="10"/>
      <c r="FK941" s="10"/>
      <c r="FL941" s="10"/>
      <c r="FM941" s="10"/>
      <c r="FN941" s="10"/>
      <c r="FO941" s="10"/>
      <c r="FP941" s="10"/>
      <c r="FQ941" s="10"/>
      <c r="FR941" s="10"/>
      <c r="FS941" s="10"/>
      <c r="FT941" s="10"/>
      <c r="FU941" s="10"/>
    </row>
    <row r="942" spans="1:177" ht="18.75">
      <c r="A942" s="21">
        <f aca="true" t="shared" si="320" ref="A942:A958">SUM(A941+1)</f>
        <v>2</v>
      </c>
      <c r="B942" s="49" t="s">
        <v>23</v>
      </c>
      <c r="C942" s="96" t="s">
        <v>24</v>
      </c>
      <c r="D942" s="74"/>
      <c r="E942" s="324">
        <f aca="true" t="shared" si="321" ref="E942:L942">SUM(E946+E953)</f>
        <v>13124</v>
      </c>
      <c r="F942" s="239">
        <f t="shared" si="321"/>
        <v>18029</v>
      </c>
      <c r="G942" s="239">
        <f t="shared" si="321"/>
        <v>14000</v>
      </c>
      <c r="H942" s="239">
        <f t="shared" si="321"/>
        <v>24000</v>
      </c>
      <c r="I942" s="239">
        <f t="shared" si="321"/>
        <v>19000</v>
      </c>
      <c r="J942" s="239">
        <f t="shared" si="321"/>
        <v>10000</v>
      </c>
      <c r="K942" s="239">
        <f t="shared" si="321"/>
        <v>10000</v>
      </c>
      <c r="L942" s="239">
        <f t="shared" si="321"/>
        <v>10000</v>
      </c>
      <c r="M942" s="77">
        <f>SUM(L942/K942*100)</f>
        <v>100</v>
      </c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4"/>
      <c r="CO942" s="24"/>
      <c r="CP942" s="24"/>
      <c r="CQ942" s="24"/>
      <c r="CR942" s="24"/>
      <c r="CS942" s="24"/>
      <c r="CT942" s="24"/>
      <c r="CU942" s="24"/>
      <c r="CV942" s="24"/>
      <c r="CW942" s="24"/>
      <c r="CX942" s="24"/>
      <c r="CY942" s="24"/>
      <c r="CZ942" s="24"/>
      <c r="DA942" s="24"/>
      <c r="DB942" s="24"/>
      <c r="DC942" s="24"/>
      <c r="DD942" s="24"/>
      <c r="DE942" s="24"/>
      <c r="DF942" s="24"/>
      <c r="DG942" s="24"/>
      <c r="DH942" s="24"/>
      <c r="DI942" s="24"/>
      <c r="DJ942" s="24"/>
      <c r="DK942" s="24"/>
      <c r="DL942" s="24"/>
      <c r="DM942" s="24"/>
      <c r="DN942" s="24"/>
      <c r="DO942" s="24"/>
      <c r="DP942" s="24"/>
      <c r="DQ942" s="24"/>
      <c r="DR942" s="24"/>
      <c r="DS942" s="24"/>
      <c r="DT942" s="24"/>
      <c r="DU942" s="24"/>
      <c r="DV942" s="24"/>
      <c r="DW942" s="24"/>
      <c r="DX942" s="24"/>
      <c r="DY942" s="24"/>
      <c r="DZ942" s="24"/>
      <c r="EA942" s="24"/>
      <c r="EB942" s="24"/>
      <c r="EC942" s="24"/>
      <c r="ED942" s="24"/>
      <c r="EE942" s="24"/>
      <c r="EF942" s="24"/>
      <c r="EG942" s="24"/>
      <c r="EH942" s="24"/>
      <c r="EI942" s="24"/>
      <c r="EJ942" s="24"/>
      <c r="EK942" s="24"/>
      <c r="EL942" s="24"/>
      <c r="EM942" s="24"/>
      <c r="EN942" s="24"/>
      <c r="EO942" s="24"/>
      <c r="EP942" s="24"/>
      <c r="EQ942" s="24"/>
      <c r="ER942" s="24"/>
      <c r="ES942" s="24"/>
      <c r="ET942" s="24"/>
      <c r="EU942" s="24"/>
      <c r="EV942" s="24"/>
      <c r="EW942" s="24"/>
      <c r="EX942" s="24"/>
      <c r="EY942" s="24"/>
      <c r="EZ942" s="24"/>
      <c r="FA942" s="24"/>
      <c r="FB942" s="24"/>
      <c r="FC942" s="24"/>
      <c r="FD942" s="24"/>
      <c r="FE942" s="24"/>
      <c r="FF942" s="24"/>
      <c r="FG942" s="24"/>
      <c r="FH942" s="24"/>
      <c r="FI942" s="24"/>
      <c r="FJ942" s="24"/>
      <c r="FK942" s="24"/>
      <c r="FL942" s="24"/>
      <c r="FM942" s="24"/>
      <c r="FN942" s="24"/>
      <c r="FO942" s="24"/>
      <c r="FP942" s="24"/>
      <c r="FQ942" s="24"/>
      <c r="FR942" s="24"/>
      <c r="FS942" s="24"/>
      <c r="FT942" s="24"/>
      <c r="FU942" s="24"/>
    </row>
    <row r="943" spans="1:177" ht="18.75">
      <c r="A943" s="21">
        <f t="shared" si="320"/>
        <v>3</v>
      </c>
      <c r="B943" s="13"/>
      <c r="C943" s="97" t="s">
        <v>25</v>
      </c>
      <c r="D943" s="76"/>
      <c r="E943" s="325">
        <f aca="true" t="shared" si="322" ref="E943:L943">SUM(E954)</f>
        <v>1500</v>
      </c>
      <c r="F943" s="240">
        <f t="shared" si="322"/>
        <v>0</v>
      </c>
      <c r="G943" s="240">
        <f t="shared" si="322"/>
        <v>5000</v>
      </c>
      <c r="H943" s="240">
        <f t="shared" si="322"/>
        <v>5000</v>
      </c>
      <c r="I943" s="240">
        <f t="shared" si="322"/>
        <v>0</v>
      </c>
      <c r="J943" s="240">
        <f t="shared" si="322"/>
        <v>0</v>
      </c>
      <c r="K943" s="240">
        <f t="shared" si="322"/>
        <v>0</v>
      </c>
      <c r="L943" s="240">
        <f t="shared" si="322"/>
        <v>0</v>
      </c>
      <c r="M943" s="77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4"/>
      <c r="CO943" s="24"/>
      <c r="CP943" s="24"/>
      <c r="CQ943" s="24"/>
      <c r="CR943" s="24"/>
      <c r="CS943" s="24"/>
      <c r="CT943" s="24"/>
      <c r="CU943" s="24"/>
      <c r="CV943" s="24"/>
      <c r="CW943" s="24"/>
      <c r="CX943" s="24"/>
      <c r="CY943" s="24"/>
      <c r="CZ943" s="24"/>
      <c r="DA943" s="24"/>
      <c r="DB943" s="24"/>
      <c r="DC943" s="24"/>
      <c r="DD943" s="24"/>
      <c r="DE943" s="24"/>
      <c r="DF943" s="24"/>
      <c r="DG943" s="24"/>
      <c r="DH943" s="24"/>
      <c r="DI943" s="24"/>
      <c r="DJ943" s="24"/>
      <c r="DK943" s="24"/>
      <c r="DL943" s="24"/>
      <c r="DM943" s="24"/>
      <c r="DN943" s="24"/>
      <c r="DO943" s="24"/>
      <c r="DP943" s="24"/>
      <c r="DQ943" s="24"/>
      <c r="DR943" s="24"/>
      <c r="DS943" s="24"/>
      <c r="DT943" s="24"/>
      <c r="DU943" s="24"/>
      <c r="DV943" s="24"/>
      <c r="DW943" s="24"/>
      <c r="DX943" s="24"/>
      <c r="DY943" s="24"/>
      <c r="DZ943" s="24"/>
      <c r="EA943" s="24"/>
      <c r="EB943" s="24"/>
      <c r="EC943" s="24"/>
      <c r="ED943" s="24"/>
      <c r="EE943" s="24"/>
      <c r="EF943" s="24"/>
      <c r="EG943" s="24"/>
      <c r="EH943" s="24"/>
      <c r="EI943" s="24"/>
      <c r="EJ943" s="24"/>
      <c r="EK943" s="24"/>
      <c r="EL943" s="24"/>
      <c r="EM943" s="24"/>
      <c r="EN943" s="24"/>
      <c r="EO943" s="24"/>
      <c r="EP943" s="24"/>
      <c r="EQ943" s="24"/>
      <c r="ER943" s="24"/>
      <c r="ES943" s="24"/>
      <c r="ET943" s="24"/>
      <c r="EU943" s="24"/>
      <c r="EV943" s="24"/>
      <c r="EW943" s="24"/>
      <c r="EX943" s="24"/>
      <c r="EY943" s="24"/>
      <c r="EZ943" s="24"/>
      <c r="FA943" s="24"/>
      <c r="FB943" s="24"/>
      <c r="FC943" s="24"/>
      <c r="FD943" s="24"/>
      <c r="FE943" s="24"/>
      <c r="FF943" s="24"/>
      <c r="FG943" s="24"/>
      <c r="FH943" s="24"/>
      <c r="FI943" s="24"/>
      <c r="FJ943" s="24"/>
      <c r="FK943" s="24"/>
      <c r="FL943" s="24"/>
      <c r="FM943" s="24"/>
      <c r="FN943" s="24"/>
      <c r="FO943" s="24"/>
      <c r="FP943" s="24"/>
      <c r="FQ943" s="24"/>
      <c r="FR943" s="24"/>
      <c r="FS943" s="24"/>
      <c r="FT943" s="24"/>
      <c r="FU943" s="24"/>
    </row>
    <row r="944" spans="1:177" ht="19.5" thickBot="1">
      <c r="A944" s="21">
        <f t="shared" si="320"/>
        <v>4</v>
      </c>
      <c r="B944" s="13"/>
      <c r="C944" s="97" t="s">
        <v>26</v>
      </c>
      <c r="D944" s="76"/>
      <c r="E944" s="325"/>
      <c r="F944" s="240"/>
      <c r="G944" s="240"/>
      <c r="H944" s="240"/>
      <c r="I944" s="240"/>
      <c r="J944" s="240"/>
      <c r="K944" s="240"/>
      <c r="L944" s="240"/>
      <c r="M944" s="235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4"/>
      <c r="CO944" s="24"/>
      <c r="CP944" s="24"/>
      <c r="CQ944" s="24"/>
      <c r="CR944" s="24"/>
      <c r="CS944" s="24"/>
      <c r="CT944" s="24"/>
      <c r="CU944" s="24"/>
      <c r="CV944" s="24"/>
      <c r="CW944" s="24"/>
      <c r="CX944" s="24"/>
      <c r="CY944" s="24"/>
      <c r="CZ944" s="24"/>
      <c r="DA944" s="24"/>
      <c r="DB944" s="24"/>
      <c r="DC944" s="24"/>
      <c r="DD944" s="24"/>
      <c r="DE944" s="24"/>
      <c r="DF944" s="24"/>
      <c r="DG944" s="24"/>
      <c r="DH944" s="24"/>
      <c r="DI944" s="24"/>
      <c r="DJ944" s="24"/>
      <c r="DK944" s="24"/>
      <c r="DL944" s="24"/>
      <c r="DM944" s="24"/>
      <c r="DN944" s="24"/>
      <c r="DO944" s="24"/>
      <c r="DP944" s="24"/>
      <c r="DQ944" s="24"/>
      <c r="DR944" s="24"/>
      <c r="DS944" s="24"/>
      <c r="DT944" s="24"/>
      <c r="DU944" s="24"/>
      <c r="DV944" s="24"/>
      <c r="DW944" s="24"/>
      <c r="DX944" s="24"/>
      <c r="DY944" s="24"/>
      <c r="DZ944" s="24"/>
      <c r="EA944" s="24"/>
      <c r="EB944" s="24"/>
      <c r="EC944" s="24"/>
      <c r="ED944" s="24"/>
      <c r="EE944" s="24"/>
      <c r="EF944" s="24"/>
      <c r="EG944" s="24"/>
      <c r="EH944" s="24"/>
      <c r="EI944" s="24"/>
      <c r="EJ944" s="24"/>
      <c r="EK944" s="24"/>
      <c r="EL944" s="24"/>
      <c r="EM944" s="24"/>
      <c r="EN944" s="24"/>
      <c r="EO944" s="24"/>
      <c r="EP944" s="24"/>
      <c r="EQ944" s="24"/>
      <c r="ER944" s="24"/>
      <c r="ES944" s="24"/>
      <c r="ET944" s="24"/>
      <c r="EU944" s="24"/>
      <c r="EV944" s="24"/>
      <c r="EW944" s="24"/>
      <c r="EX944" s="24"/>
      <c r="EY944" s="24"/>
      <c r="EZ944" s="24"/>
      <c r="FA944" s="24"/>
      <c r="FB944" s="24"/>
      <c r="FC944" s="24"/>
      <c r="FD944" s="24"/>
      <c r="FE944" s="24"/>
      <c r="FF944" s="24"/>
      <c r="FG944" s="24"/>
      <c r="FH944" s="24"/>
      <c r="FI944" s="24"/>
      <c r="FJ944" s="24"/>
      <c r="FK944" s="24"/>
      <c r="FL944" s="24"/>
      <c r="FM944" s="24"/>
      <c r="FN944" s="24"/>
      <c r="FO944" s="24"/>
      <c r="FP944" s="24"/>
      <c r="FQ944" s="24"/>
      <c r="FR944" s="24"/>
      <c r="FS944" s="24"/>
      <c r="FT944" s="24"/>
      <c r="FU944" s="24"/>
    </row>
    <row r="945" spans="1:177" ht="19.5" thickTop="1">
      <c r="A945" s="68">
        <f t="shared" si="320"/>
        <v>5</v>
      </c>
      <c r="B945" s="62">
        <v>1</v>
      </c>
      <c r="C945" s="98" t="s">
        <v>285</v>
      </c>
      <c r="D945" s="99"/>
      <c r="E945" s="245">
        <f aca="true" t="shared" si="323" ref="E945:L945">SUM(E946)</f>
        <v>5990</v>
      </c>
      <c r="F945" s="245">
        <f t="shared" si="323"/>
        <v>6395</v>
      </c>
      <c r="G945" s="342">
        <f t="shared" si="323"/>
        <v>6000</v>
      </c>
      <c r="H945" s="342">
        <f t="shared" si="323"/>
        <v>6000</v>
      </c>
      <c r="I945" s="245">
        <f t="shared" si="323"/>
        <v>6000</v>
      </c>
      <c r="J945" s="342">
        <f t="shared" si="323"/>
        <v>6000</v>
      </c>
      <c r="K945" s="342">
        <f t="shared" si="323"/>
        <v>6000</v>
      </c>
      <c r="L945" s="245">
        <f t="shared" si="323"/>
        <v>6000</v>
      </c>
      <c r="M945" s="234">
        <f>SUM(L945/K945*100)</f>
        <v>100</v>
      </c>
      <c r="N945" s="3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4"/>
      <c r="CO945" s="24"/>
      <c r="CP945" s="24"/>
      <c r="CQ945" s="24"/>
      <c r="CR945" s="24"/>
      <c r="CS945" s="24"/>
      <c r="CT945" s="24"/>
      <c r="CU945" s="24"/>
      <c r="CV945" s="24"/>
      <c r="CW945" s="24"/>
      <c r="CX945" s="24"/>
      <c r="CY945" s="24"/>
      <c r="CZ945" s="24"/>
      <c r="DA945" s="24"/>
      <c r="DB945" s="24"/>
      <c r="DC945" s="24"/>
      <c r="DD945" s="24"/>
      <c r="DE945" s="24"/>
      <c r="DF945" s="24"/>
      <c r="DG945" s="24"/>
      <c r="DH945" s="24"/>
      <c r="DI945" s="24"/>
      <c r="DJ945" s="24"/>
      <c r="DK945" s="24"/>
      <c r="DL945" s="24"/>
      <c r="DM945" s="24"/>
      <c r="DN945" s="24"/>
      <c r="DO945" s="24"/>
      <c r="DP945" s="24"/>
      <c r="DQ945" s="24"/>
      <c r="DR945" s="24"/>
      <c r="DS945" s="24"/>
      <c r="DT945" s="24"/>
      <c r="DU945" s="24"/>
      <c r="DV945" s="24"/>
      <c r="DW945" s="24"/>
      <c r="DX945" s="24"/>
      <c r="DY945" s="24"/>
      <c r="DZ945" s="24"/>
      <c r="EA945" s="24"/>
      <c r="EB945" s="24"/>
      <c r="EC945" s="24"/>
      <c r="ED945" s="24"/>
      <c r="EE945" s="24"/>
      <c r="EF945" s="24"/>
      <c r="EG945" s="24"/>
      <c r="EH945" s="24"/>
      <c r="EI945" s="24"/>
      <c r="EJ945" s="24"/>
      <c r="EK945" s="24"/>
      <c r="EL945" s="24"/>
      <c r="EM945" s="24"/>
      <c r="EN945" s="24"/>
      <c r="EO945" s="24"/>
      <c r="EP945" s="24"/>
      <c r="EQ945" s="24"/>
      <c r="ER945" s="24"/>
      <c r="ES945" s="24"/>
      <c r="ET945" s="24"/>
      <c r="EU945" s="24"/>
      <c r="EV945" s="24"/>
      <c r="EW945" s="24"/>
      <c r="EX945" s="24"/>
      <c r="EY945" s="24"/>
      <c r="EZ945" s="24"/>
      <c r="FA945" s="24"/>
      <c r="FB945" s="24"/>
      <c r="FC945" s="24"/>
      <c r="FD945" s="24"/>
      <c r="FE945" s="24"/>
      <c r="FF945" s="24"/>
      <c r="FG945" s="24"/>
      <c r="FH945" s="24"/>
      <c r="FI945" s="24"/>
      <c r="FJ945" s="24"/>
      <c r="FK945" s="24"/>
      <c r="FL945" s="24"/>
      <c r="FM945" s="24"/>
      <c r="FN945" s="24"/>
      <c r="FO945" s="24"/>
      <c r="FP945" s="24"/>
      <c r="FQ945" s="24"/>
      <c r="FR945" s="24"/>
      <c r="FS945" s="24"/>
      <c r="FT945" s="24"/>
      <c r="FU945" s="24"/>
    </row>
    <row r="946" spans="1:177" s="1" customFormat="1" ht="18.75">
      <c r="A946" s="68">
        <f t="shared" si="320"/>
        <v>6</v>
      </c>
      <c r="B946" s="39"/>
      <c r="C946" s="100" t="s">
        <v>35</v>
      </c>
      <c r="D946" s="73"/>
      <c r="E946" s="246">
        <f>SUM(E948:E950)</f>
        <v>5990</v>
      </c>
      <c r="F946" s="246">
        <f aca="true" t="shared" si="324" ref="F946:L946">SUM(F948:F950)</f>
        <v>6395</v>
      </c>
      <c r="G946" s="246">
        <f>SUM(G948:G950)</f>
        <v>6000</v>
      </c>
      <c r="H946" s="246">
        <f>SUM(H948:H950)</f>
        <v>6000</v>
      </c>
      <c r="I946" s="246">
        <f t="shared" si="324"/>
        <v>6000</v>
      </c>
      <c r="J946" s="246">
        <f t="shared" si="324"/>
        <v>6000</v>
      </c>
      <c r="K946" s="246">
        <f t="shared" si="324"/>
        <v>6000</v>
      </c>
      <c r="L946" s="246">
        <f t="shared" si="324"/>
        <v>6000</v>
      </c>
      <c r="M946" s="77">
        <f>SUM(L946/K946*100)</f>
        <v>100</v>
      </c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</row>
    <row r="947" spans="1:177" ht="18.75">
      <c r="A947" s="68">
        <f t="shared" si="320"/>
        <v>7</v>
      </c>
      <c r="B947" s="39"/>
      <c r="C947" s="110" t="s">
        <v>323</v>
      </c>
      <c r="D947" s="126" t="s">
        <v>324</v>
      </c>
      <c r="E947" s="241"/>
      <c r="F947" s="241"/>
      <c r="G947" s="241"/>
      <c r="H947" s="241"/>
      <c r="I947" s="241"/>
      <c r="J947" s="241"/>
      <c r="K947" s="241"/>
      <c r="L947" s="241"/>
      <c r="M947" s="36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4"/>
      <c r="CO947" s="24"/>
      <c r="CP947" s="24"/>
      <c r="CQ947" s="24"/>
      <c r="CR947" s="24"/>
      <c r="CS947" s="24"/>
      <c r="CT947" s="24"/>
      <c r="CU947" s="24"/>
      <c r="CV947" s="24"/>
      <c r="CW947" s="24"/>
      <c r="CX947" s="24"/>
      <c r="CY947" s="24"/>
      <c r="CZ947" s="24"/>
      <c r="DA947" s="24"/>
      <c r="DB947" s="24"/>
      <c r="DC947" s="24"/>
      <c r="DD947" s="24"/>
      <c r="DE947" s="24"/>
      <c r="DF947" s="24"/>
      <c r="DG947" s="24"/>
      <c r="DH947" s="24"/>
      <c r="DI947" s="24"/>
      <c r="DJ947" s="24"/>
      <c r="DK947" s="24"/>
      <c r="DL947" s="24"/>
      <c r="DM947" s="24"/>
      <c r="DN947" s="24"/>
      <c r="DO947" s="24"/>
      <c r="DP947" s="24"/>
      <c r="DQ947" s="24"/>
      <c r="DR947" s="24"/>
      <c r="DS947" s="24"/>
      <c r="DT947" s="24"/>
      <c r="DU947" s="24"/>
      <c r="DV947" s="24"/>
      <c r="DW947" s="24"/>
      <c r="DX947" s="24"/>
      <c r="DY947" s="24"/>
      <c r="DZ947" s="24"/>
      <c r="EA947" s="24"/>
      <c r="EB947" s="24"/>
      <c r="EC947" s="24"/>
      <c r="ED947" s="24"/>
      <c r="EE947" s="24"/>
      <c r="EF947" s="24"/>
      <c r="EG947" s="24"/>
      <c r="EH947" s="24"/>
      <c r="EI947" s="24"/>
      <c r="EJ947" s="24"/>
      <c r="EK947" s="24"/>
      <c r="EL947" s="24"/>
      <c r="EM947" s="24"/>
      <c r="EN947" s="24"/>
      <c r="EO947" s="24"/>
      <c r="EP947" s="24"/>
      <c r="EQ947" s="24"/>
      <c r="ER947" s="24"/>
      <c r="ES947" s="24"/>
      <c r="ET947" s="24"/>
      <c r="EU947" s="24"/>
      <c r="EV947" s="24"/>
      <c r="EW947" s="24"/>
      <c r="EX947" s="24"/>
      <c r="EY947" s="24"/>
      <c r="EZ947" s="24"/>
      <c r="FA947" s="24"/>
      <c r="FB947" s="24"/>
      <c r="FC947" s="24"/>
      <c r="FD947" s="24"/>
      <c r="FE947" s="24"/>
      <c r="FF947" s="24"/>
      <c r="FG947" s="24"/>
      <c r="FH947" s="24"/>
      <c r="FI947" s="24"/>
      <c r="FJ947" s="24"/>
      <c r="FK947" s="24"/>
      <c r="FL947" s="24"/>
      <c r="FM947" s="24"/>
      <c r="FN947" s="24"/>
      <c r="FO947" s="24"/>
      <c r="FP947" s="24"/>
      <c r="FQ947" s="24"/>
      <c r="FR947" s="24"/>
      <c r="FS947" s="24"/>
      <c r="FT947" s="24"/>
      <c r="FU947" s="24"/>
    </row>
    <row r="948" spans="1:177" ht="18.75">
      <c r="A948" s="68">
        <f t="shared" si="320"/>
        <v>8</v>
      </c>
      <c r="B948" s="39"/>
      <c r="C948" s="110" t="s">
        <v>60</v>
      </c>
      <c r="D948" s="111" t="s">
        <v>134</v>
      </c>
      <c r="E948" s="241">
        <v>5990</v>
      </c>
      <c r="F948" s="241">
        <v>6395</v>
      </c>
      <c r="G948" s="241">
        <v>6000</v>
      </c>
      <c r="H948" s="241">
        <v>6000</v>
      </c>
      <c r="I948" s="241">
        <v>6000</v>
      </c>
      <c r="J948" s="241">
        <v>6000</v>
      </c>
      <c r="K948" s="241">
        <v>6000</v>
      </c>
      <c r="L948" s="241">
        <v>6000</v>
      </c>
      <c r="M948" s="229">
        <f>SUM(L948/K948)*100</f>
        <v>100</v>
      </c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  <c r="CN948" s="24"/>
      <c r="CO948" s="24"/>
      <c r="CP948" s="24"/>
      <c r="CQ948" s="24"/>
      <c r="CR948" s="24"/>
      <c r="CS948" s="24"/>
      <c r="CT948" s="24"/>
      <c r="CU948" s="24"/>
      <c r="CV948" s="24"/>
      <c r="CW948" s="24"/>
      <c r="CX948" s="24"/>
      <c r="CY948" s="24"/>
      <c r="CZ948" s="24"/>
      <c r="DA948" s="24"/>
      <c r="DB948" s="24"/>
      <c r="DC948" s="24"/>
      <c r="DD948" s="24"/>
      <c r="DE948" s="24"/>
      <c r="DF948" s="24"/>
      <c r="DG948" s="24"/>
      <c r="DH948" s="24"/>
      <c r="DI948" s="24"/>
      <c r="DJ948" s="24"/>
      <c r="DK948" s="24"/>
      <c r="DL948" s="24"/>
      <c r="DM948" s="24"/>
      <c r="DN948" s="24"/>
      <c r="DO948" s="24"/>
      <c r="DP948" s="24"/>
      <c r="DQ948" s="24"/>
      <c r="DR948" s="24"/>
      <c r="DS948" s="24"/>
      <c r="DT948" s="24"/>
      <c r="DU948" s="24"/>
      <c r="DV948" s="24"/>
      <c r="DW948" s="24"/>
      <c r="DX948" s="24"/>
      <c r="DY948" s="24"/>
      <c r="DZ948" s="24"/>
      <c r="EA948" s="24"/>
      <c r="EB948" s="24"/>
      <c r="EC948" s="24"/>
      <c r="ED948" s="24"/>
      <c r="EE948" s="24"/>
      <c r="EF948" s="24"/>
      <c r="EG948" s="24"/>
      <c r="EH948" s="24"/>
      <c r="EI948" s="24"/>
      <c r="EJ948" s="24"/>
      <c r="EK948" s="24"/>
      <c r="EL948" s="24"/>
      <c r="EM948" s="24"/>
      <c r="EN948" s="24"/>
      <c r="EO948" s="24"/>
      <c r="EP948" s="24"/>
      <c r="EQ948" s="24"/>
      <c r="ER948" s="24"/>
      <c r="ES948" s="24"/>
      <c r="ET948" s="24"/>
      <c r="EU948" s="24"/>
      <c r="EV948" s="24"/>
      <c r="EW948" s="24"/>
      <c r="EX948" s="24"/>
      <c r="EY948" s="24"/>
      <c r="EZ948" s="24"/>
      <c r="FA948" s="24"/>
      <c r="FB948" s="24"/>
      <c r="FC948" s="24"/>
      <c r="FD948" s="24"/>
      <c r="FE948" s="24"/>
      <c r="FF948" s="24"/>
      <c r="FG948" s="24"/>
      <c r="FH948" s="24"/>
      <c r="FI948" s="24"/>
      <c r="FJ948" s="24"/>
      <c r="FK948" s="24"/>
      <c r="FL948" s="24"/>
      <c r="FM948" s="24"/>
      <c r="FN948" s="24"/>
      <c r="FO948" s="24"/>
      <c r="FP948" s="24"/>
      <c r="FQ948" s="24"/>
      <c r="FR948" s="24"/>
      <c r="FS948" s="24"/>
      <c r="FT948" s="24"/>
      <c r="FU948" s="24"/>
    </row>
    <row r="949" spans="1:177" s="1" customFormat="1" ht="18.75">
      <c r="A949" s="68">
        <f t="shared" si="320"/>
        <v>9</v>
      </c>
      <c r="B949" s="39"/>
      <c r="C949" s="110"/>
      <c r="D949" s="111"/>
      <c r="E949" s="241"/>
      <c r="F949" s="241"/>
      <c r="G949" s="241"/>
      <c r="H949" s="241"/>
      <c r="I949" s="241"/>
      <c r="J949" s="241"/>
      <c r="K949" s="241"/>
      <c r="L949" s="241"/>
      <c r="M949" s="229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</row>
    <row r="950" spans="1:177" s="16" customFormat="1" ht="18.75">
      <c r="A950" s="68">
        <f t="shared" si="320"/>
        <v>10</v>
      </c>
      <c r="B950" s="39"/>
      <c r="C950" s="110"/>
      <c r="D950" s="111"/>
      <c r="E950" s="241"/>
      <c r="F950" s="241"/>
      <c r="G950" s="241"/>
      <c r="H950" s="241"/>
      <c r="I950" s="241"/>
      <c r="J950" s="241"/>
      <c r="K950" s="241"/>
      <c r="L950" s="241"/>
      <c r="M950" s="229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  <c r="CH950" s="24"/>
      <c r="CI950" s="24"/>
      <c r="CJ950" s="24"/>
      <c r="CK950" s="24"/>
      <c r="CL950" s="24"/>
      <c r="CM950" s="24"/>
      <c r="CN950" s="24"/>
      <c r="CO950" s="24"/>
      <c r="CP950" s="24"/>
      <c r="CQ950" s="24"/>
      <c r="CR950" s="24"/>
      <c r="CS950" s="24"/>
      <c r="CT950" s="24"/>
      <c r="CU950" s="24"/>
      <c r="CV950" s="24"/>
      <c r="CW950" s="24"/>
      <c r="CX950" s="24"/>
      <c r="CY950" s="24"/>
      <c r="CZ950" s="24"/>
      <c r="DA950" s="24"/>
      <c r="DB950" s="24"/>
      <c r="DC950" s="24"/>
      <c r="DD950" s="24"/>
      <c r="DE950" s="24"/>
      <c r="DF950" s="24"/>
      <c r="DG950" s="24"/>
      <c r="DH950" s="24"/>
      <c r="DI950" s="24"/>
      <c r="DJ950" s="24"/>
      <c r="DK950" s="24"/>
      <c r="DL950" s="24"/>
      <c r="DM950" s="24"/>
      <c r="DN950" s="24"/>
      <c r="DO950" s="24"/>
      <c r="DP950" s="24"/>
      <c r="DQ950" s="24"/>
      <c r="DR950" s="24"/>
      <c r="DS950" s="24"/>
      <c r="DT950" s="24"/>
      <c r="DU950" s="24"/>
      <c r="DV950" s="24"/>
      <c r="DW950" s="24"/>
      <c r="DX950" s="24"/>
      <c r="DY950" s="24"/>
      <c r="DZ950" s="24"/>
      <c r="EA950" s="24"/>
      <c r="EB950" s="24"/>
      <c r="EC950" s="24"/>
      <c r="ED950" s="24"/>
      <c r="EE950" s="24"/>
      <c r="EF950" s="24"/>
      <c r="EG950" s="24"/>
      <c r="EH950" s="24"/>
      <c r="EI950" s="24"/>
      <c r="EJ950" s="24"/>
      <c r="EK950" s="24"/>
      <c r="EL950" s="24"/>
      <c r="EM950" s="24"/>
      <c r="EN950" s="24"/>
      <c r="EO950" s="24"/>
      <c r="EP950" s="24"/>
      <c r="EQ950" s="24"/>
      <c r="ER950" s="24"/>
      <c r="ES950" s="24"/>
      <c r="ET950" s="24"/>
      <c r="EU950" s="24"/>
      <c r="EV950" s="24"/>
      <c r="EW950" s="24"/>
      <c r="EX950" s="24"/>
      <c r="EY950" s="24"/>
      <c r="EZ950" s="24"/>
      <c r="FA950" s="24"/>
      <c r="FB950" s="24"/>
      <c r="FC950" s="24"/>
      <c r="FD950" s="24"/>
      <c r="FE950" s="24"/>
      <c r="FF950" s="24"/>
      <c r="FG950" s="24"/>
      <c r="FH950" s="24"/>
      <c r="FI950" s="24"/>
      <c r="FJ950" s="24"/>
      <c r="FK950" s="24"/>
      <c r="FL950" s="24"/>
      <c r="FM950" s="24"/>
      <c r="FN950" s="24"/>
      <c r="FO950" s="24"/>
      <c r="FP950" s="24"/>
      <c r="FQ950" s="24"/>
      <c r="FR950" s="24"/>
      <c r="FS950" s="24"/>
      <c r="FT950" s="24"/>
      <c r="FU950" s="24"/>
    </row>
    <row r="951" spans="1:177" ht="18.75">
      <c r="A951" s="68">
        <f t="shared" si="320"/>
        <v>11</v>
      </c>
      <c r="B951" s="39"/>
      <c r="C951" s="110"/>
      <c r="D951" s="111"/>
      <c r="E951" s="241"/>
      <c r="F951" s="241"/>
      <c r="G951" s="241"/>
      <c r="H951" s="241"/>
      <c r="I951" s="241"/>
      <c r="J951" s="241"/>
      <c r="K951" s="241"/>
      <c r="L951" s="241"/>
      <c r="M951" s="36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  <c r="CK951" s="24"/>
      <c r="CL951" s="24"/>
      <c r="CM951" s="24"/>
      <c r="CN951" s="24"/>
      <c r="CO951" s="24"/>
      <c r="CP951" s="24"/>
      <c r="CQ951" s="24"/>
      <c r="CR951" s="24"/>
      <c r="CS951" s="24"/>
      <c r="CT951" s="24"/>
      <c r="CU951" s="24"/>
      <c r="CV951" s="24"/>
      <c r="CW951" s="24"/>
      <c r="CX951" s="24"/>
      <c r="CY951" s="24"/>
      <c r="CZ951" s="24"/>
      <c r="DA951" s="24"/>
      <c r="DB951" s="24"/>
      <c r="DC951" s="24"/>
      <c r="DD951" s="24"/>
      <c r="DE951" s="24"/>
      <c r="DF951" s="24"/>
      <c r="DG951" s="24"/>
      <c r="DH951" s="24"/>
      <c r="DI951" s="24"/>
      <c r="DJ951" s="24"/>
      <c r="DK951" s="24"/>
      <c r="DL951" s="24"/>
      <c r="DM951" s="24"/>
      <c r="DN951" s="24"/>
      <c r="DO951" s="24"/>
      <c r="DP951" s="24"/>
      <c r="DQ951" s="24"/>
      <c r="DR951" s="24"/>
      <c r="DS951" s="24"/>
      <c r="DT951" s="24"/>
      <c r="DU951" s="24"/>
      <c r="DV951" s="24"/>
      <c r="DW951" s="24"/>
      <c r="DX951" s="24"/>
      <c r="DY951" s="24"/>
      <c r="DZ951" s="24"/>
      <c r="EA951" s="24"/>
      <c r="EB951" s="24"/>
      <c r="EC951" s="24"/>
      <c r="ED951" s="24"/>
      <c r="EE951" s="24"/>
      <c r="EF951" s="24"/>
      <c r="EG951" s="24"/>
      <c r="EH951" s="24"/>
      <c r="EI951" s="24"/>
      <c r="EJ951" s="24"/>
      <c r="EK951" s="24"/>
      <c r="EL951" s="24"/>
      <c r="EM951" s="24"/>
      <c r="EN951" s="24"/>
      <c r="EO951" s="24"/>
      <c r="EP951" s="24"/>
      <c r="EQ951" s="24"/>
      <c r="ER951" s="24"/>
      <c r="ES951" s="24"/>
      <c r="ET951" s="24"/>
      <c r="EU951" s="24"/>
      <c r="EV951" s="24"/>
      <c r="EW951" s="24"/>
      <c r="EX951" s="24"/>
      <c r="EY951" s="24"/>
      <c r="EZ951" s="24"/>
      <c r="FA951" s="24"/>
      <c r="FB951" s="24"/>
      <c r="FC951" s="24"/>
      <c r="FD951" s="24"/>
      <c r="FE951" s="24"/>
      <c r="FF951" s="24"/>
      <c r="FG951" s="24"/>
      <c r="FH951" s="24"/>
      <c r="FI951" s="24"/>
      <c r="FJ951" s="24"/>
      <c r="FK951" s="24"/>
      <c r="FL951" s="24"/>
      <c r="FM951" s="24"/>
      <c r="FN951" s="24"/>
      <c r="FO951" s="24"/>
      <c r="FP951" s="24"/>
      <c r="FQ951" s="24"/>
      <c r="FR951" s="24"/>
      <c r="FS951" s="24"/>
      <c r="FT951" s="24"/>
      <c r="FU951" s="24"/>
    </row>
    <row r="952" spans="1:177" ht="18.75">
      <c r="A952" s="68">
        <f t="shared" si="320"/>
        <v>12</v>
      </c>
      <c r="B952" s="116">
        <v>2</v>
      </c>
      <c r="C952" s="117" t="s">
        <v>286</v>
      </c>
      <c r="D952" s="159"/>
      <c r="E952" s="247">
        <f>SUM(E953+E954)</f>
        <v>8634</v>
      </c>
      <c r="F952" s="247">
        <f aca="true" t="shared" si="325" ref="F952:L952">SUM(F953+F954)</f>
        <v>11634</v>
      </c>
      <c r="G952" s="360">
        <f>SUM(G953+G954)</f>
        <v>13000</v>
      </c>
      <c r="H952" s="360">
        <f>SUM(H953+H954)</f>
        <v>23000</v>
      </c>
      <c r="I952" s="247">
        <f t="shared" si="325"/>
        <v>13000</v>
      </c>
      <c r="J952" s="360">
        <f t="shared" si="325"/>
        <v>4000</v>
      </c>
      <c r="K952" s="360">
        <f t="shared" si="325"/>
        <v>4000</v>
      </c>
      <c r="L952" s="247">
        <f t="shared" si="325"/>
        <v>4000</v>
      </c>
      <c r="M952" s="145">
        <f>SUM(L952/K952*100)</f>
        <v>100</v>
      </c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  <c r="CN952" s="24"/>
      <c r="CO952" s="24"/>
      <c r="CP952" s="24"/>
      <c r="CQ952" s="24"/>
      <c r="CR952" s="24"/>
      <c r="CS952" s="24"/>
      <c r="CT952" s="24"/>
      <c r="CU952" s="24"/>
      <c r="CV952" s="24"/>
      <c r="CW952" s="24"/>
      <c r="CX952" s="24"/>
      <c r="CY952" s="24"/>
      <c r="CZ952" s="24"/>
      <c r="DA952" s="24"/>
      <c r="DB952" s="24"/>
      <c r="DC952" s="24"/>
      <c r="DD952" s="24"/>
      <c r="DE952" s="24"/>
      <c r="DF952" s="24"/>
      <c r="DG952" s="24"/>
      <c r="DH952" s="24"/>
      <c r="DI952" s="24"/>
      <c r="DJ952" s="24"/>
      <c r="DK952" s="24"/>
      <c r="DL952" s="24"/>
      <c r="DM952" s="24"/>
      <c r="DN952" s="24"/>
      <c r="DO952" s="24"/>
      <c r="DP952" s="24"/>
      <c r="DQ952" s="24"/>
      <c r="DR952" s="24"/>
      <c r="DS952" s="24"/>
      <c r="DT952" s="24"/>
      <c r="DU952" s="24"/>
      <c r="DV952" s="24"/>
      <c r="DW952" s="24"/>
      <c r="DX952" s="24"/>
      <c r="DY952" s="24"/>
      <c r="DZ952" s="24"/>
      <c r="EA952" s="24"/>
      <c r="EB952" s="24"/>
      <c r="EC952" s="24"/>
      <c r="ED952" s="24"/>
      <c r="EE952" s="24"/>
      <c r="EF952" s="24"/>
      <c r="EG952" s="24"/>
      <c r="EH952" s="24"/>
      <c r="EI952" s="24"/>
      <c r="EJ952" s="24"/>
      <c r="EK952" s="24"/>
      <c r="EL952" s="24"/>
      <c r="EM952" s="24"/>
      <c r="EN952" s="24"/>
      <c r="EO952" s="24"/>
      <c r="EP952" s="24"/>
      <c r="EQ952" s="24"/>
      <c r="ER952" s="24"/>
      <c r="ES952" s="24"/>
      <c r="ET952" s="24"/>
      <c r="EU952" s="24"/>
      <c r="EV952" s="24"/>
      <c r="EW952" s="24"/>
      <c r="EX952" s="24"/>
      <c r="EY952" s="24"/>
      <c r="EZ952" s="24"/>
      <c r="FA952" s="24"/>
      <c r="FB952" s="24"/>
      <c r="FC952" s="24"/>
      <c r="FD952" s="24"/>
      <c r="FE952" s="24"/>
      <c r="FF952" s="24"/>
      <c r="FG952" s="24"/>
      <c r="FH952" s="24"/>
      <c r="FI952" s="24"/>
      <c r="FJ952" s="24"/>
      <c r="FK952" s="24"/>
      <c r="FL952" s="24"/>
      <c r="FM952" s="24"/>
      <c r="FN952" s="24"/>
      <c r="FO952" s="24"/>
      <c r="FP952" s="24"/>
      <c r="FQ952" s="24"/>
      <c r="FR952" s="24"/>
      <c r="FS952" s="24"/>
      <c r="FT952" s="24"/>
      <c r="FU952" s="24"/>
    </row>
    <row r="953" spans="1:177" ht="18.75">
      <c r="A953" s="68">
        <f t="shared" si="320"/>
        <v>13</v>
      </c>
      <c r="B953" s="39"/>
      <c r="C953" s="100" t="s">
        <v>35</v>
      </c>
      <c r="D953" s="73"/>
      <c r="E953" s="246">
        <f>SUM(E955-E957)</f>
        <v>7134</v>
      </c>
      <c r="F953" s="246">
        <f>SUM(F955-F957)</f>
        <v>11634</v>
      </c>
      <c r="G953" s="246">
        <f>SUM(G955)</f>
        <v>8000</v>
      </c>
      <c r="H953" s="246">
        <f>SUM(H955)</f>
        <v>18000</v>
      </c>
      <c r="I953" s="246">
        <f>SUM(I955)</f>
        <v>13000</v>
      </c>
      <c r="J953" s="246">
        <f>SUM(J955)</f>
        <v>4000</v>
      </c>
      <c r="K953" s="246">
        <f>SUM(K955-K957)</f>
        <v>4000</v>
      </c>
      <c r="L953" s="246">
        <f>SUM(L955)</f>
        <v>4000</v>
      </c>
      <c r="M953" s="77">
        <f>SUM(L953/K953*100)</f>
        <v>100</v>
      </c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  <c r="CN953" s="24"/>
      <c r="CO953" s="24"/>
      <c r="CP953" s="24"/>
      <c r="CQ953" s="24"/>
      <c r="CR953" s="24"/>
      <c r="CS953" s="24"/>
      <c r="CT953" s="24"/>
      <c r="CU953" s="24"/>
      <c r="CV953" s="24"/>
      <c r="CW953" s="24"/>
      <c r="CX953" s="24"/>
      <c r="CY953" s="24"/>
      <c r="CZ953" s="24"/>
      <c r="DA953" s="24"/>
      <c r="DB953" s="24"/>
      <c r="DC953" s="24"/>
      <c r="DD953" s="24"/>
      <c r="DE953" s="24"/>
      <c r="DF953" s="24"/>
      <c r="DG953" s="24"/>
      <c r="DH953" s="24"/>
      <c r="DI953" s="24"/>
      <c r="DJ953" s="24"/>
      <c r="DK953" s="24"/>
      <c r="DL953" s="24"/>
      <c r="DM953" s="24"/>
      <c r="DN953" s="24"/>
      <c r="DO953" s="24"/>
      <c r="DP953" s="24"/>
      <c r="DQ953" s="24"/>
      <c r="DR953" s="24"/>
      <c r="DS953" s="24"/>
      <c r="DT953" s="24"/>
      <c r="DU953" s="24"/>
      <c r="DV953" s="24"/>
      <c r="DW953" s="24"/>
      <c r="DX953" s="24"/>
      <c r="DY953" s="24"/>
      <c r="DZ953" s="24"/>
      <c r="EA953" s="24"/>
      <c r="EB953" s="24"/>
      <c r="EC953" s="24"/>
      <c r="ED953" s="24"/>
      <c r="EE953" s="24"/>
      <c r="EF953" s="24"/>
      <c r="EG953" s="24"/>
      <c r="EH953" s="24"/>
      <c r="EI953" s="24"/>
      <c r="EJ953" s="24"/>
      <c r="EK953" s="24"/>
      <c r="EL953" s="24"/>
      <c r="EM953" s="24"/>
      <c r="EN953" s="24"/>
      <c r="EO953" s="24"/>
      <c r="EP953" s="24"/>
      <c r="EQ953" s="24"/>
      <c r="ER953" s="24"/>
      <c r="ES953" s="24"/>
      <c r="ET953" s="24"/>
      <c r="EU953" s="24"/>
      <c r="EV953" s="24"/>
      <c r="EW953" s="24"/>
      <c r="EX953" s="24"/>
      <c r="EY953" s="24"/>
      <c r="EZ953" s="24"/>
      <c r="FA953" s="24"/>
      <c r="FB953" s="24"/>
      <c r="FC953" s="24"/>
      <c r="FD953" s="24"/>
      <c r="FE953" s="24"/>
      <c r="FF953" s="24"/>
      <c r="FG953" s="24"/>
      <c r="FH953" s="24"/>
      <c r="FI953" s="24"/>
      <c r="FJ953" s="24"/>
      <c r="FK953" s="24"/>
      <c r="FL953" s="24"/>
      <c r="FM953" s="24"/>
      <c r="FN953" s="24"/>
      <c r="FO953" s="24"/>
      <c r="FP953" s="24"/>
      <c r="FQ953" s="24"/>
      <c r="FR953" s="24"/>
      <c r="FS953" s="24"/>
      <c r="FT953" s="24"/>
      <c r="FU953" s="24"/>
    </row>
    <row r="954" spans="1:177" ht="18.75">
      <c r="A954" s="68">
        <f t="shared" si="320"/>
        <v>14</v>
      </c>
      <c r="B954" s="39"/>
      <c r="C954" s="100" t="s">
        <v>78</v>
      </c>
      <c r="D954" s="73"/>
      <c r="E954" s="246">
        <f>SUM(E957)</f>
        <v>1500</v>
      </c>
      <c r="F954" s="246">
        <f>SUM(F957)</f>
        <v>0</v>
      </c>
      <c r="G954" s="246">
        <f>SUM(G957)</f>
        <v>5000</v>
      </c>
      <c r="H954" s="246">
        <f>SUM(H957)</f>
        <v>5000</v>
      </c>
      <c r="I954" s="246"/>
      <c r="J954" s="246">
        <f>SUM(J957)</f>
        <v>0</v>
      </c>
      <c r="K954" s="246">
        <f>SUM(K957)</f>
        <v>0</v>
      </c>
      <c r="L954" s="246"/>
      <c r="M954" s="77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  <c r="CN954" s="24"/>
      <c r="CO954" s="24"/>
      <c r="CP954" s="24"/>
      <c r="CQ954" s="24"/>
      <c r="CR954" s="24"/>
      <c r="CS954" s="24"/>
      <c r="CT954" s="24"/>
      <c r="CU954" s="24"/>
      <c r="CV954" s="24"/>
      <c r="CW954" s="24"/>
      <c r="CX954" s="24"/>
      <c r="CY954" s="24"/>
      <c r="CZ954" s="24"/>
      <c r="DA954" s="24"/>
      <c r="DB954" s="24"/>
      <c r="DC954" s="24"/>
      <c r="DD954" s="24"/>
      <c r="DE954" s="24"/>
      <c r="DF954" s="24"/>
      <c r="DG954" s="24"/>
      <c r="DH954" s="24"/>
      <c r="DI954" s="24"/>
      <c r="DJ954" s="24"/>
      <c r="DK954" s="24"/>
      <c r="DL954" s="24"/>
      <c r="DM954" s="24"/>
      <c r="DN954" s="24"/>
      <c r="DO954" s="24"/>
      <c r="DP954" s="24"/>
      <c r="DQ954" s="24"/>
      <c r="DR954" s="24"/>
      <c r="DS954" s="24"/>
      <c r="DT954" s="24"/>
      <c r="DU954" s="24"/>
      <c r="DV954" s="24"/>
      <c r="DW954" s="24"/>
      <c r="DX954" s="24"/>
      <c r="DY954" s="24"/>
      <c r="DZ954" s="24"/>
      <c r="EA954" s="24"/>
      <c r="EB954" s="24"/>
      <c r="EC954" s="24"/>
      <c r="ED954" s="24"/>
      <c r="EE954" s="24"/>
      <c r="EF954" s="24"/>
      <c r="EG954" s="24"/>
      <c r="EH954" s="24"/>
      <c r="EI954" s="24"/>
      <c r="EJ954" s="24"/>
      <c r="EK954" s="24"/>
      <c r="EL954" s="24"/>
      <c r="EM954" s="24"/>
      <c r="EN954" s="24"/>
      <c r="EO954" s="24"/>
      <c r="EP954" s="24"/>
      <c r="EQ954" s="24"/>
      <c r="ER954" s="24"/>
      <c r="ES954" s="24"/>
      <c r="ET954" s="24"/>
      <c r="EU954" s="24"/>
      <c r="EV954" s="24"/>
      <c r="EW954" s="24"/>
      <c r="EX954" s="24"/>
      <c r="EY954" s="24"/>
      <c r="EZ954" s="24"/>
      <c r="FA954" s="24"/>
      <c r="FB954" s="24"/>
      <c r="FC954" s="24"/>
      <c r="FD954" s="24"/>
      <c r="FE954" s="24"/>
      <c r="FF954" s="24"/>
      <c r="FG954" s="24"/>
      <c r="FH954" s="24"/>
      <c r="FI954" s="24"/>
      <c r="FJ954" s="24"/>
      <c r="FK954" s="24"/>
      <c r="FL954" s="24"/>
      <c r="FM954" s="24"/>
      <c r="FN954" s="24"/>
      <c r="FO954" s="24"/>
      <c r="FP954" s="24"/>
      <c r="FQ954" s="24"/>
      <c r="FR954" s="24"/>
      <c r="FS954" s="24"/>
      <c r="FT954" s="24"/>
      <c r="FU954" s="24"/>
    </row>
    <row r="955" spans="1:177" s="16" customFormat="1" ht="18.75">
      <c r="A955" s="68">
        <f t="shared" si="320"/>
        <v>15</v>
      </c>
      <c r="B955" s="39"/>
      <c r="C955" s="110" t="s">
        <v>143</v>
      </c>
      <c r="D955" s="111" t="s">
        <v>287</v>
      </c>
      <c r="E955" s="241">
        <f aca="true" t="shared" si="326" ref="E955:J955">SUM(E958+E956)</f>
        <v>8634</v>
      </c>
      <c r="F955" s="241">
        <f t="shared" si="326"/>
        <v>11634</v>
      </c>
      <c r="G955" s="241">
        <f t="shared" si="326"/>
        <v>8000</v>
      </c>
      <c r="H955" s="241">
        <f t="shared" si="326"/>
        <v>18000</v>
      </c>
      <c r="I955" s="241">
        <f t="shared" si="326"/>
        <v>13000</v>
      </c>
      <c r="J955" s="241">
        <f t="shared" si="326"/>
        <v>4000</v>
      </c>
      <c r="K955" s="241">
        <f>SUM(K956:K958)</f>
        <v>4000</v>
      </c>
      <c r="L955" s="241">
        <f>SUM(L958)</f>
        <v>4000</v>
      </c>
      <c r="M955" s="229">
        <f>SUM(L955/K955)*100</f>
        <v>100</v>
      </c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  <c r="CN955" s="24"/>
      <c r="CO955" s="24"/>
      <c r="CP955" s="24"/>
      <c r="CQ955" s="24"/>
      <c r="CR955" s="24"/>
      <c r="CS955" s="24"/>
      <c r="CT955" s="24"/>
      <c r="CU955" s="24"/>
      <c r="CV955" s="24"/>
      <c r="CW955" s="24"/>
      <c r="CX955" s="24"/>
      <c r="CY955" s="24"/>
      <c r="CZ955" s="24"/>
      <c r="DA955" s="24"/>
      <c r="DB955" s="24"/>
      <c r="DC955" s="24"/>
      <c r="DD955" s="24"/>
      <c r="DE955" s="24"/>
      <c r="DF955" s="24"/>
      <c r="DG955" s="24"/>
      <c r="DH955" s="24"/>
      <c r="DI955" s="24"/>
      <c r="DJ955" s="24"/>
      <c r="DK955" s="24"/>
      <c r="DL955" s="24"/>
      <c r="DM955" s="24"/>
      <c r="DN955" s="24"/>
      <c r="DO955" s="24"/>
      <c r="DP955" s="24"/>
      <c r="DQ955" s="24"/>
      <c r="DR955" s="24"/>
      <c r="DS955" s="24"/>
      <c r="DT955" s="24"/>
      <c r="DU955" s="24"/>
      <c r="DV955" s="24"/>
      <c r="DW955" s="24"/>
      <c r="DX955" s="24"/>
      <c r="DY955" s="24"/>
      <c r="DZ955" s="24"/>
      <c r="EA955" s="24"/>
      <c r="EB955" s="24"/>
      <c r="EC955" s="24"/>
      <c r="ED955" s="24"/>
      <c r="EE955" s="24"/>
      <c r="EF955" s="24"/>
      <c r="EG955" s="24"/>
      <c r="EH955" s="24"/>
      <c r="EI955" s="24"/>
      <c r="EJ955" s="24"/>
      <c r="EK955" s="24"/>
      <c r="EL955" s="24"/>
      <c r="EM955" s="24"/>
      <c r="EN955" s="24"/>
      <c r="EO955" s="24"/>
      <c r="EP955" s="24"/>
      <c r="EQ955" s="24"/>
      <c r="ER955" s="24"/>
      <c r="ES955" s="24"/>
      <c r="ET955" s="24"/>
      <c r="EU955" s="24"/>
      <c r="EV955" s="24"/>
      <c r="EW955" s="24"/>
      <c r="EX955" s="24"/>
      <c r="EY955" s="24"/>
      <c r="EZ955" s="24"/>
      <c r="FA955" s="24"/>
      <c r="FB955" s="24"/>
      <c r="FC955" s="24"/>
      <c r="FD955" s="24"/>
      <c r="FE955" s="24"/>
      <c r="FF955" s="24"/>
      <c r="FG955" s="24"/>
      <c r="FH955" s="24"/>
      <c r="FI955" s="24"/>
      <c r="FJ955" s="24"/>
      <c r="FK955" s="24"/>
      <c r="FL955" s="24"/>
      <c r="FM955" s="24"/>
      <c r="FN955" s="24"/>
      <c r="FO955" s="24"/>
      <c r="FP955" s="24"/>
      <c r="FQ955" s="24"/>
      <c r="FR955" s="24"/>
      <c r="FS955" s="24"/>
      <c r="FT955" s="24"/>
      <c r="FU955" s="24"/>
    </row>
    <row r="956" spans="1:177" ht="18.75">
      <c r="A956" s="68">
        <f t="shared" si="320"/>
        <v>16</v>
      </c>
      <c r="B956" s="39"/>
      <c r="C956" s="110" t="s">
        <v>151</v>
      </c>
      <c r="D956" s="111" t="s">
        <v>433</v>
      </c>
      <c r="E956" s="241">
        <v>5368</v>
      </c>
      <c r="F956" s="241">
        <v>7000</v>
      </c>
      <c r="G956" s="241"/>
      <c r="H956" s="241">
        <v>10000</v>
      </c>
      <c r="I956" s="241">
        <v>7000</v>
      </c>
      <c r="J956" s="241"/>
      <c r="K956" s="241"/>
      <c r="L956" s="241"/>
      <c r="M956" s="229" t="e">
        <f>SUM(L956/K956)*100</f>
        <v>#DIV/0!</v>
      </c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4"/>
      <c r="CO956" s="24"/>
      <c r="CP956" s="24"/>
      <c r="CQ956" s="24"/>
      <c r="CR956" s="24"/>
      <c r="CS956" s="24"/>
      <c r="CT956" s="24"/>
      <c r="CU956" s="24"/>
      <c r="CV956" s="24"/>
      <c r="CW956" s="24"/>
      <c r="CX956" s="24"/>
      <c r="CY956" s="24"/>
      <c r="CZ956" s="24"/>
      <c r="DA956" s="24"/>
      <c r="DB956" s="24"/>
      <c r="DC956" s="24"/>
      <c r="DD956" s="24"/>
      <c r="DE956" s="24"/>
      <c r="DF956" s="24"/>
      <c r="DG956" s="24"/>
      <c r="DH956" s="24"/>
      <c r="DI956" s="24"/>
      <c r="DJ956" s="24"/>
      <c r="DK956" s="24"/>
      <c r="DL956" s="24"/>
      <c r="DM956" s="24"/>
      <c r="DN956" s="24"/>
      <c r="DO956" s="24"/>
      <c r="DP956" s="24"/>
      <c r="DQ956" s="24"/>
      <c r="DR956" s="24"/>
      <c r="DS956" s="24"/>
      <c r="DT956" s="24"/>
      <c r="DU956" s="24"/>
      <c r="DV956" s="24"/>
      <c r="DW956" s="24"/>
      <c r="DX956" s="24"/>
      <c r="DY956" s="24"/>
      <c r="DZ956" s="24"/>
      <c r="EA956" s="24"/>
      <c r="EB956" s="24"/>
      <c r="EC956" s="24"/>
      <c r="ED956" s="24"/>
      <c r="EE956" s="24"/>
      <c r="EF956" s="24"/>
      <c r="EG956" s="24"/>
      <c r="EH956" s="24"/>
      <c r="EI956" s="24"/>
      <c r="EJ956" s="24"/>
      <c r="EK956" s="24"/>
      <c r="EL956" s="24"/>
      <c r="EM956" s="24"/>
      <c r="EN956" s="24"/>
      <c r="EO956" s="24"/>
      <c r="EP956" s="24"/>
      <c r="EQ956" s="24"/>
      <c r="ER956" s="24"/>
      <c r="ES956" s="24"/>
      <c r="ET956" s="24"/>
      <c r="EU956" s="24"/>
      <c r="EV956" s="24"/>
      <c r="EW956" s="24"/>
      <c r="EX956" s="24"/>
      <c r="EY956" s="24"/>
      <c r="EZ956" s="24"/>
      <c r="FA956" s="24"/>
      <c r="FB956" s="24"/>
      <c r="FC956" s="24"/>
      <c r="FD956" s="24"/>
      <c r="FE956" s="24"/>
      <c r="FF956" s="24"/>
      <c r="FG956" s="24"/>
      <c r="FH956" s="24"/>
      <c r="FI956" s="24"/>
      <c r="FJ956" s="24"/>
      <c r="FK956" s="24"/>
      <c r="FL956" s="24"/>
      <c r="FM956" s="24"/>
      <c r="FN956" s="24"/>
      <c r="FO956" s="24"/>
      <c r="FP956" s="24"/>
      <c r="FQ956" s="24"/>
      <c r="FR956" s="24"/>
      <c r="FS956" s="24"/>
      <c r="FT956" s="24"/>
      <c r="FU956" s="24"/>
    </row>
    <row r="957" spans="1:177" ht="18.75">
      <c r="A957" s="68">
        <f t="shared" si="320"/>
        <v>17</v>
      </c>
      <c r="B957" s="39"/>
      <c r="C957" s="110" t="s">
        <v>188</v>
      </c>
      <c r="D957" s="111" t="s">
        <v>477</v>
      </c>
      <c r="E957" s="241">
        <v>1500</v>
      </c>
      <c r="F957" s="241">
        <v>0</v>
      </c>
      <c r="G957" s="241">
        <v>5000</v>
      </c>
      <c r="H957" s="241">
        <v>5000</v>
      </c>
      <c r="I957" s="241"/>
      <c r="J957" s="241"/>
      <c r="K957" s="241"/>
      <c r="L957" s="241"/>
      <c r="M957" s="229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  <c r="CN957" s="24"/>
      <c r="CO957" s="24"/>
      <c r="CP957" s="24"/>
      <c r="CQ957" s="24"/>
      <c r="CR957" s="24"/>
      <c r="CS957" s="24"/>
      <c r="CT957" s="24"/>
      <c r="CU957" s="24"/>
      <c r="CV957" s="24"/>
      <c r="CW957" s="24"/>
      <c r="CX957" s="24"/>
      <c r="CY957" s="24"/>
      <c r="CZ957" s="24"/>
      <c r="DA957" s="24"/>
      <c r="DB957" s="24"/>
      <c r="DC957" s="24"/>
      <c r="DD957" s="24"/>
      <c r="DE957" s="24"/>
      <c r="DF957" s="24"/>
      <c r="DG957" s="24"/>
      <c r="DH957" s="24"/>
      <c r="DI957" s="24"/>
      <c r="DJ957" s="24"/>
      <c r="DK957" s="24"/>
      <c r="DL957" s="24"/>
      <c r="DM957" s="24"/>
      <c r="DN957" s="24"/>
      <c r="DO957" s="24"/>
      <c r="DP957" s="24"/>
      <c r="DQ957" s="24"/>
      <c r="DR957" s="24"/>
      <c r="DS957" s="24"/>
      <c r="DT957" s="24"/>
      <c r="DU957" s="24"/>
      <c r="DV957" s="24"/>
      <c r="DW957" s="24"/>
      <c r="DX957" s="24"/>
      <c r="DY957" s="24"/>
      <c r="DZ957" s="24"/>
      <c r="EA957" s="24"/>
      <c r="EB957" s="24"/>
      <c r="EC957" s="24"/>
      <c r="ED957" s="24"/>
      <c r="EE957" s="24"/>
      <c r="EF957" s="24"/>
      <c r="EG957" s="24"/>
      <c r="EH957" s="24"/>
      <c r="EI957" s="24"/>
      <c r="EJ957" s="24"/>
      <c r="EK957" s="24"/>
      <c r="EL957" s="24"/>
      <c r="EM957" s="24"/>
      <c r="EN957" s="24"/>
      <c r="EO957" s="24"/>
      <c r="EP957" s="24"/>
      <c r="EQ957" s="24"/>
      <c r="ER957" s="24"/>
      <c r="ES957" s="24"/>
      <c r="ET957" s="24"/>
      <c r="EU957" s="24"/>
      <c r="EV957" s="24"/>
      <c r="EW957" s="24"/>
      <c r="EX957" s="24"/>
      <c r="EY957" s="24"/>
      <c r="EZ957" s="24"/>
      <c r="FA957" s="24"/>
      <c r="FB957" s="24"/>
      <c r="FC957" s="24"/>
      <c r="FD957" s="24"/>
      <c r="FE957" s="24"/>
      <c r="FF957" s="24"/>
      <c r="FG957" s="24"/>
      <c r="FH957" s="24"/>
      <c r="FI957" s="24"/>
      <c r="FJ957" s="24"/>
      <c r="FK957" s="24"/>
      <c r="FL957" s="24"/>
      <c r="FM957" s="24"/>
      <c r="FN957" s="24"/>
      <c r="FO957" s="24"/>
      <c r="FP957" s="24"/>
      <c r="FQ957" s="24"/>
      <c r="FR957" s="24"/>
      <c r="FS957" s="24"/>
      <c r="FT957" s="24"/>
      <c r="FU957" s="24"/>
    </row>
    <row r="958" spans="1:177" ht="19.5" thickBot="1">
      <c r="A958" s="68">
        <f t="shared" si="320"/>
        <v>18</v>
      </c>
      <c r="B958" s="157"/>
      <c r="C958" s="158" t="s">
        <v>31</v>
      </c>
      <c r="D958" s="160" t="s">
        <v>115</v>
      </c>
      <c r="E958" s="242">
        <v>3266</v>
      </c>
      <c r="F958" s="242">
        <v>4634</v>
      </c>
      <c r="G958" s="242">
        <v>8000</v>
      </c>
      <c r="H958" s="242">
        <v>8000</v>
      </c>
      <c r="I958" s="242">
        <v>6000</v>
      </c>
      <c r="J958" s="242">
        <v>4000</v>
      </c>
      <c r="K958" s="242">
        <v>4000</v>
      </c>
      <c r="L958" s="242">
        <v>4000</v>
      </c>
      <c r="M958" s="296">
        <f>SUM(L958/K958)*100</f>
        <v>100</v>
      </c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  <c r="CK958" s="24"/>
      <c r="CL958" s="24"/>
      <c r="CM958" s="24"/>
      <c r="CN958" s="24"/>
      <c r="CO958" s="24"/>
      <c r="CP958" s="24"/>
      <c r="CQ958" s="24"/>
      <c r="CR958" s="24"/>
      <c r="CS958" s="24"/>
      <c r="CT958" s="24"/>
      <c r="CU958" s="24"/>
      <c r="CV958" s="24"/>
      <c r="CW958" s="24"/>
      <c r="CX958" s="24"/>
      <c r="CY958" s="24"/>
      <c r="CZ958" s="24"/>
      <c r="DA958" s="24"/>
      <c r="DB958" s="24"/>
      <c r="DC958" s="24"/>
      <c r="DD958" s="24"/>
      <c r="DE958" s="24"/>
      <c r="DF958" s="24"/>
      <c r="DG958" s="24"/>
      <c r="DH958" s="24"/>
      <c r="DI958" s="24"/>
      <c r="DJ958" s="24"/>
      <c r="DK958" s="24"/>
      <c r="DL958" s="24"/>
      <c r="DM958" s="24"/>
      <c r="DN958" s="24"/>
      <c r="DO958" s="24"/>
      <c r="DP958" s="24"/>
      <c r="DQ958" s="24"/>
      <c r="DR958" s="24"/>
      <c r="DS958" s="24"/>
      <c r="DT958" s="24"/>
      <c r="DU958" s="24"/>
      <c r="DV958" s="24"/>
      <c r="DW958" s="24"/>
      <c r="DX958" s="24"/>
      <c r="DY958" s="24"/>
      <c r="DZ958" s="24"/>
      <c r="EA958" s="24"/>
      <c r="EB958" s="24"/>
      <c r="EC958" s="24"/>
      <c r="ED958" s="24"/>
      <c r="EE958" s="24"/>
      <c r="EF958" s="24"/>
      <c r="EG958" s="24"/>
      <c r="EH958" s="24"/>
      <c r="EI958" s="24"/>
      <c r="EJ958" s="24"/>
      <c r="EK958" s="24"/>
      <c r="EL958" s="24"/>
      <c r="EM958" s="24"/>
      <c r="EN958" s="24"/>
      <c r="EO958" s="24"/>
      <c r="EP958" s="24"/>
      <c r="EQ958" s="24"/>
      <c r="ER958" s="24"/>
      <c r="ES958" s="24"/>
      <c r="ET958" s="24"/>
      <c r="EU958" s="24"/>
      <c r="EV958" s="24"/>
      <c r="EW958" s="24"/>
      <c r="EX958" s="24"/>
      <c r="EY958" s="24"/>
      <c r="EZ958" s="24"/>
      <c r="FA958" s="24"/>
      <c r="FB958" s="24"/>
      <c r="FC958" s="24"/>
      <c r="FD958" s="24"/>
      <c r="FE958" s="24"/>
      <c r="FF958" s="24"/>
      <c r="FG958" s="24"/>
      <c r="FH958" s="24"/>
      <c r="FI958" s="24"/>
      <c r="FJ958" s="24"/>
      <c r="FK958" s="24"/>
      <c r="FL958" s="24"/>
      <c r="FM958" s="24"/>
      <c r="FN958" s="24"/>
      <c r="FO958" s="24"/>
      <c r="FP958" s="24"/>
      <c r="FQ958" s="24"/>
      <c r="FR958" s="24"/>
      <c r="FS958" s="24"/>
      <c r="FT958" s="24"/>
      <c r="FU958" s="24"/>
    </row>
    <row r="959" spans="1:177" ht="19.5" thickBot="1">
      <c r="A959" s="427" t="s">
        <v>288</v>
      </c>
      <c r="B959" s="428"/>
      <c r="C959" s="428"/>
      <c r="D959" s="428"/>
      <c r="E959" s="428"/>
      <c r="F959" s="428"/>
      <c r="G959" s="428"/>
      <c r="H959" s="428"/>
      <c r="I959" s="428"/>
      <c r="J959" s="428"/>
      <c r="K959" s="428"/>
      <c r="L959" s="428"/>
      <c r="M959" s="298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  <c r="CN959" s="24"/>
      <c r="CO959" s="24"/>
      <c r="CP959" s="24"/>
      <c r="CQ959" s="24"/>
      <c r="CR959" s="24"/>
      <c r="CS959" s="24"/>
      <c r="CT959" s="24"/>
      <c r="CU959" s="24"/>
      <c r="CV959" s="24"/>
      <c r="CW959" s="24"/>
      <c r="CX959" s="24"/>
      <c r="CY959" s="24"/>
      <c r="CZ959" s="24"/>
      <c r="DA959" s="24"/>
      <c r="DB959" s="24"/>
      <c r="DC959" s="24"/>
      <c r="DD959" s="24"/>
      <c r="DE959" s="24"/>
      <c r="DF959" s="24"/>
      <c r="DG959" s="24"/>
      <c r="DH959" s="24"/>
      <c r="DI959" s="24"/>
      <c r="DJ959" s="24"/>
      <c r="DK959" s="24"/>
      <c r="DL959" s="24"/>
      <c r="DM959" s="24"/>
      <c r="DN959" s="24"/>
      <c r="DO959" s="24"/>
      <c r="DP959" s="24"/>
      <c r="DQ959" s="24"/>
      <c r="DR959" s="24"/>
      <c r="DS959" s="24"/>
      <c r="DT959" s="24"/>
      <c r="DU959" s="24"/>
      <c r="DV959" s="24"/>
      <c r="DW959" s="24"/>
      <c r="DX959" s="24"/>
      <c r="DY959" s="24"/>
      <c r="DZ959" s="24"/>
      <c r="EA959" s="24"/>
      <c r="EB959" s="24"/>
      <c r="EC959" s="24"/>
      <c r="ED959" s="24"/>
      <c r="EE959" s="24"/>
      <c r="EF959" s="24"/>
      <c r="EG959" s="24"/>
      <c r="EH959" s="24"/>
      <c r="EI959" s="24"/>
      <c r="EJ959" s="24"/>
      <c r="EK959" s="24"/>
      <c r="EL959" s="24"/>
      <c r="EM959" s="24"/>
      <c r="EN959" s="24"/>
      <c r="EO959" s="24"/>
      <c r="EP959" s="24"/>
      <c r="EQ959" s="24"/>
      <c r="ER959" s="24"/>
      <c r="ES959" s="24"/>
      <c r="ET959" s="24"/>
      <c r="EU959" s="24"/>
      <c r="EV959" s="24"/>
      <c r="EW959" s="24"/>
      <c r="EX959" s="24"/>
      <c r="EY959" s="24"/>
      <c r="EZ959" s="24"/>
      <c r="FA959" s="24"/>
      <c r="FB959" s="24"/>
      <c r="FC959" s="24"/>
      <c r="FD959" s="24"/>
      <c r="FE959" s="24"/>
      <c r="FF959" s="24"/>
      <c r="FG959" s="24"/>
      <c r="FH959" s="24"/>
      <c r="FI959" s="24"/>
      <c r="FJ959" s="24"/>
      <c r="FK959" s="24"/>
      <c r="FL959" s="24"/>
      <c r="FM959" s="24"/>
      <c r="FN959" s="24"/>
      <c r="FO959" s="24"/>
      <c r="FP959" s="24"/>
      <c r="FQ959" s="24"/>
      <c r="FR959" s="24"/>
      <c r="FS959" s="24"/>
      <c r="FT959" s="24"/>
      <c r="FU959" s="24"/>
    </row>
    <row r="960" spans="1:177" ht="19.5" thickBot="1">
      <c r="A960" s="50"/>
      <c r="B960" s="115" t="s">
        <v>28</v>
      </c>
      <c r="C960" s="51" t="s">
        <v>16</v>
      </c>
      <c r="D960" s="119"/>
      <c r="E960" s="300" t="s">
        <v>399</v>
      </c>
      <c r="F960" s="384" t="s">
        <v>402</v>
      </c>
      <c r="G960" s="384" t="s">
        <v>491</v>
      </c>
      <c r="H960" s="384" t="s">
        <v>491</v>
      </c>
      <c r="I960" s="335"/>
      <c r="J960" s="386" t="s">
        <v>492</v>
      </c>
      <c r="K960" s="384" t="s">
        <v>493</v>
      </c>
      <c r="L960" s="384" t="s">
        <v>503</v>
      </c>
      <c r="M960" s="385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  <c r="CN960" s="24"/>
      <c r="CO960" s="24"/>
      <c r="CP960" s="24"/>
      <c r="CQ960" s="24"/>
      <c r="CR960" s="24"/>
      <c r="CS960" s="24"/>
      <c r="CT960" s="24"/>
      <c r="CU960" s="24"/>
      <c r="CV960" s="24"/>
      <c r="CW960" s="24"/>
      <c r="CX960" s="24"/>
      <c r="CY960" s="24"/>
      <c r="CZ960" s="24"/>
      <c r="DA960" s="24"/>
      <c r="DB960" s="24"/>
      <c r="DC960" s="24"/>
      <c r="DD960" s="24"/>
      <c r="DE960" s="24"/>
      <c r="DF960" s="24"/>
      <c r="DG960" s="24"/>
      <c r="DH960" s="24"/>
      <c r="DI960" s="24"/>
      <c r="DJ960" s="24"/>
      <c r="DK960" s="24"/>
      <c r="DL960" s="24"/>
      <c r="DM960" s="24"/>
      <c r="DN960" s="24"/>
      <c r="DO960" s="24"/>
      <c r="DP960" s="24"/>
      <c r="DQ960" s="24"/>
      <c r="DR960" s="24"/>
      <c r="DS960" s="24"/>
      <c r="DT960" s="24"/>
      <c r="DU960" s="24"/>
      <c r="DV960" s="24"/>
      <c r="DW960" s="24"/>
      <c r="DX960" s="24"/>
      <c r="DY960" s="24"/>
      <c r="DZ960" s="24"/>
      <c r="EA960" s="24"/>
      <c r="EB960" s="24"/>
      <c r="EC960" s="24"/>
      <c r="ED960" s="24"/>
      <c r="EE960" s="24"/>
      <c r="EF960" s="24"/>
      <c r="EG960" s="24"/>
      <c r="EH960" s="24"/>
      <c r="EI960" s="24"/>
      <c r="EJ960" s="24"/>
      <c r="EK960" s="24"/>
      <c r="EL960" s="24"/>
      <c r="EM960" s="24"/>
      <c r="EN960" s="24"/>
      <c r="EO960" s="24"/>
      <c r="EP960" s="24"/>
      <c r="EQ960" s="24"/>
      <c r="ER960" s="24"/>
      <c r="ES960" s="24"/>
      <c r="ET960" s="24"/>
      <c r="EU960" s="24"/>
      <c r="EV960" s="24"/>
      <c r="EW960" s="24"/>
      <c r="EX960" s="24"/>
      <c r="EY960" s="24"/>
      <c r="EZ960" s="24"/>
      <c r="FA960" s="24"/>
      <c r="FB960" s="24"/>
      <c r="FC960" s="24"/>
      <c r="FD960" s="24"/>
      <c r="FE960" s="24"/>
      <c r="FF960" s="24"/>
      <c r="FG960" s="24"/>
      <c r="FH960" s="24"/>
      <c r="FI960" s="24"/>
      <c r="FJ960" s="24"/>
      <c r="FK960" s="24"/>
      <c r="FL960" s="24"/>
      <c r="FM960" s="24"/>
      <c r="FN960" s="24"/>
      <c r="FO960" s="24"/>
      <c r="FP960" s="24"/>
      <c r="FQ960" s="24"/>
      <c r="FR960" s="24"/>
      <c r="FS960" s="24"/>
      <c r="FT960" s="24"/>
      <c r="FU960" s="24"/>
    </row>
    <row r="961" spans="1:177" ht="18" customHeight="1">
      <c r="A961" s="52"/>
      <c r="B961" s="53" t="s">
        <v>29</v>
      </c>
      <c r="C961" s="54" t="s">
        <v>15</v>
      </c>
      <c r="D961" s="224" t="s">
        <v>17</v>
      </c>
      <c r="E961" s="55" t="s">
        <v>20</v>
      </c>
      <c r="F961" s="416" t="s">
        <v>478</v>
      </c>
      <c r="G961" s="416" t="s">
        <v>22</v>
      </c>
      <c r="H961" s="416" t="s">
        <v>490</v>
      </c>
      <c r="I961" s="422" t="s">
        <v>387</v>
      </c>
      <c r="J961" s="429" t="s">
        <v>22</v>
      </c>
      <c r="K961" s="416" t="s">
        <v>494</v>
      </c>
      <c r="L961" s="416" t="s">
        <v>22</v>
      </c>
      <c r="M961" s="420" t="s">
        <v>368</v>
      </c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  <c r="CN961" s="24"/>
      <c r="CO961" s="24"/>
      <c r="CP961" s="24"/>
      <c r="CQ961" s="24"/>
      <c r="CR961" s="24"/>
      <c r="CS961" s="24"/>
      <c r="CT961" s="24"/>
      <c r="CU961" s="24"/>
      <c r="CV961" s="24"/>
      <c r="CW961" s="24"/>
      <c r="CX961" s="24"/>
      <c r="CY961" s="24"/>
      <c r="CZ961" s="24"/>
      <c r="DA961" s="24"/>
      <c r="DB961" s="24"/>
      <c r="DC961" s="24"/>
      <c r="DD961" s="24"/>
      <c r="DE961" s="24"/>
      <c r="DF961" s="24"/>
      <c r="DG961" s="24"/>
      <c r="DH961" s="24"/>
      <c r="DI961" s="24"/>
      <c r="DJ961" s="24"/>
      <c r="DK961" s="24"/>
      <c r="DL961" s="24"/>
      <c r="DM961" s="24"/>
      <c r="DN961" s="24"/>
      <c r="DO961" s="24"/>
      <c r="DP961" s="24"/>
      <c r="DQ961" s="24"/>
      <c r="DR961" s="24"/>
      <c r="DS961" s="24"/>
      <c r="DT961" s="24"/>
      <c r="DU961" s="24"/>
      <c r="DV961" s="24"/>
      <c r="DW961" s="24"/>
      <c r="DX961" s="24"/>
      <c r="DY961" s="24"/>
      <c r="DZ961" s="24"/>
      <c r="EA961" s="24"/>
      <c r="EB961" s="24"/>
      <c r="EC961" s="24"/>
      <c r="ED961" s="24"/>
      <c r="EE961" s="24"/>
      <c r="EF961" s="24"/>
      <c r="EG961" s="24"/>
      <c r="EH961" s="24"/>
      <c r="EI961" s="24"/>
      <c r="EJ961" s="24"/>
      <c r="EK961" s="24"/>
      <c r="EL961" s="24"/>
      <c r="EM961" s="24"/>
      <c r="EN961" s="24"/>
      <c r="EO961" s="24"/>
      <c r="EP961" s="24"/>
      <c r="EQ961" s="24"/>
      <c r="ER961" s="24"/>
      <c r="ES961" s="24"/>
      <c r="ET961" s="24"/>
      <c r="EU961" s="24"/>
      <c r="EV961" s="24"/>
      <c r="EW961" s="24"/>
      <c r="EX961" s="24"/>
      <c r="EY961" s="24"/>
      <c r="EZ961" s="24"/>
      <c r="FA961" s="24"/>
      <c r="FB961" s="24"/>
      <c r="FC961" s="24"/>
      <c r="FD961" s="24"/>
      <c r="FE961" s="24"/>
      <c r="FF961" s="24"/>
      <c r="FG961" s="24"/>
      <c r="FH961" s="24"/>
      <c r="FI961" s="24"/>
      <c r="FJ961" s="24"/>
      <c r="FK961" s="24"/>
      <c r="FL961" s="24"/>
      <c r="FM961" s="24"/>
      <c r="FN961" s="24"/>
      <c r="FO961" s="24"/>
      <c r="FP961" s="24"/>
      <c r="FQ961" s="24"/>
      <c r="FR961" s="24"/>
      <c r="FS961" s="24"/>
      <c r="FT961" s="24"/>
      <c r="FU961" s="24"/>
    </row>
    <row r="962" spans="1:177" ht="18" customHeight="1" thickBot="1">
      <c r="A962" s="52"/>
      <c r="B962" s="53"/>
      <c r="C962" s="53" t="s">
        <v>14</v>
      </c>
      <c r="D962" s="120"/>
      <c r="E962" s="55" t="s">
        <v>19</v>
      </c>
      <c r="F962" s="417"/>
      <c r="G962" s="417"/>
      <c r="H962" s="417"/>
      <c r="I962" s="423"/>
      <c r="J962" s="430"/>
      <c r="K962" s="417"/>
      <c r="L962" s="417"/>
      <c r="M962" s="421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  <c r="CK962" s="24"/>
      <c r="CL962" s="24"/>
      <c r="CM962" s="24"/>
      <c r="CN962" s="24"/>
      <c r="CO962" s="24"/>
      <c r="CP962" s="24"/>
      <c r="CQ962" s="24"/>
      <c r="CR962" s="24"/>
      <c r="CS962" s="24"/>
      <c r="CT962" s="24"/>
      <c r="CU962" s="24"/>
      <c r="CV962" s="24"/>
      <c r="CW962" s="24"/>
      <c r="CX962" s="24"/>
      <c r="CY962" s="24"/>
      <c r="CZ962" s="24"/>
      <c r="DA962" s="24"/>
      <c r="DB962" s="24"/>
      <c r="DC962" s="24"/>
      <c r="DD962" s="24"/>
      <c r="DE962" s="24"/>
      <c r="DF962" s="24"/>
      <c r="DG962" s="24"/>
      <c r="DH962" s="24"/>
      <c r="DI962" s="24"/>
      <c r="DJ962" s="24"/>
      <c r="DK962" s="24"/>
      <c r="DL962" s="24"/>
      <c r="DM962" s="24"/>
      <c r="DN962" s="24"/>
      <c r="DO962" s="24"/>
      <c r="DP962" s="24"/>
      <c r="DQ962" s="24"/>
      <c r="DR962" s="24"/>
      <c r="DS962" s="24"/>
      <c r="DT962" s="24"/>
      <c r="DU962" s="24"/>
      <c r="DV962" s="24"/>
      <c r="DW962" s="24"/>
      <c r="DX962" s="24"/>
      <c r="DY962" s="24"/>
      <c r="DZ962" s="24"/>
      <c r="EA962" s="24"/>
      <c r="EB962" s="24"/>
      <c r="EC962" s="24"/>
      <c r="ED962" s="24"/>
      <c r="EE962" s="24"/>
      <c r="EF962" s="24"/>
      <c r="EG962" s="24"/>
      <c r="EH962" s="24"/>
      <c r="EI962" s="24"/>
      <c r="EJ962" s="24"/>
      <c r="EK962" s="24"/>
      <c r="EL962" s="24"/>
      <c r="EM962" s="24"/>
      <c r="EN962" s="24"/>
      <c r="EO962" s="24"/>
      <c r="EP962" s="24"/>
      <c r="EQ962" s="24"/>
      <c r="ER962" s="24"/>
      <c r="ES962" s="24"/>
      <c r="ET962" s="24"/>
      <c r="EU962" s="24"/>
      <c r="EV962" s="24"/>
      <c r="EW962" s="24"/>
      <c r="EX962" s="24"/>
      <c r="EY962" s="24"/>
      <c r="EZ962" s="24"/>
      <c r="FA962" s="24"/>
      <c r="FB962" s="24"/>
      <c r="FC962" s="24"/>
      <c r="FD962" s="24"/>
      <c r="FE962" s="24"/>
      <c r="FF962" s="24"/>
      <c r="FG962" s="24"/>
      <c r="FH962" s="24"/>
      <c r="FI962" s="24"/>
      <c r="FJ962" s="24"/>
      <c r="FK962" s="24"/>
      <c r="FL962" s="24"/>
      <c r="FM962" s="24"/>
      <c r="FN962" s="24"/>
      <c r="FO962" s="24"/>
      <c r="FP962" s="24"/>
      <c r="FQ962" s="24"/>
      <c r="FR962" s="24"/>
      <c r="FS962" s="24"/>
      <c r="FT962" s="24"/>
      <c r="FU962" s="24"/>
    </row>
    <row r="963" spans="1:177" s="78" customFormat="1" ht="18.75">
      <c r="A963" s="40">
        <v>1</v>
      </c>
      <c r="B963" s="424" t="s">
        <v>289</v>
      </c>
      <c r="C963" s="425"/>
      <c r="D963" s="426"/>
      <c r="E963" s="329">
        <f aca="true" t="shared" si="327" ref="E963:L963">SUM(E964+E965)</f>
        <v>1197252</v>
      </c>
      <c r="F963" s="238">
        <f t="shared" si="327"/>
        <v>1324961</v>
      </c>
      <c r="G963" s="238">
        <f t="shared" si="327"/>
        <v>1420801</v>
      </c>
      <c r="H963" s="238">
        <f t="shared" si="327"/>
        <v>1467771</v>
      </c>
      <c r="I963" s="238">
        <f t="shared" si="327"/>
        <v>1182665</v>
      </c>
      <c r="J963" s="238">
        <f t="shared" si="327"/>
        <v>1456946</v>
      </c>
      <c r="K963" s="238">
        <f t="shared" si="327"/>
        <v>1456946</v>
      </c>
      <c r="L963" s="238">
        <f t="shared" si="327"/>
        <v>1462496</v>
      </c>
      <c r="M963" s="69">
        <f>SUM(L963/K963*100)</f>
        <v>100.38093381635285</v>
      </c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10"/>
      <c r="DH963" s="10"/>
      <c r="DI963" s="10"/>
      <c r="DJ963" s="10"/>
      <c r="DK963" s="10"/>
      <c r="DL963" s="10"/>
      <c r="DM963" s="10"/>
      <c r="DN963" s="10"/>
      <c r="DO963" s="10"/>
      <c r="DP963" s="10"/>
      <c r="DQ963" s="10"/>
      <c r="DR963" s="10"/>
      <c r="DS963" s="10"/>
      <c r="DT963" s="10"/>
      <c r="DU963" s="10"/>
      <c r="DV963" s="10"/>
      <c r="DW963" s="10"/>
      <c r="DX963" s="10"/>
      <c r="DY963" s="10"/>
      <c r="DZ963" s="10"/>
      <c r="EA963" s="10"/>
      <c r="EB963" s="10"/>
      <c r="EC963" s="10"/>
      <c r="ED963" s="10"/>
      <c r="EE963" s="10"/>
      <c r="EF963" s="10"/>
      <c r="EG963" s="10"/>
      <c r="EH963" s="10"/>
      <c r="EI963" s="10"/>
      <c r="EJ963" s="10"/>
      <c r="EK963" s="10"/>
      <c r="EL963" s="10"/>
      <c r="EM963" s="10"/>
      <c r="EN963" s="10"/>
      <c r="EO963" s="10"/>
      <c r="EP963" s="10"/>
      <c r="EQ963" s="10"/>
      <c r="ER963" s="10"/>
      <c r="ES963" s="10"/>
      <c r="ET963" s="10"/>
      <c r="EU963" s="10"/>
      <c r="EV963" s="10"/>
      <c r="EW963" s="10"/>
      <c r="EX963" s="10"/>
      <c r="EY963" s="10"/>
      <c r="EZ963" s="10"/>
      <c r="FA963" s="10"/>
      <c r="FB963" s="10"/>
      <c r="FC963" s="10"/>
      <c r="FD963" s="10"/>
      <c r="FE963" s="10"/>
      <c r="FF963" s="10"/>
      <c r="FG963" s="10"/>
      <c r="FH963" s="10"/>
      <c r="FI963" s="10"/>
      <c r="FJ963" s="10"/>
      <c r="FK963" s="10"/>
      <c r="FL963" s="10"/>
      <c r="FM963" s="10"/>
      <c r="FN963" s="10"/>
      <c r="FO963" s="10"/>
      <c r="FP963" s="10"/>
      <c r="FQ963" s="10"/>
      <c r="FR963" s="10"/>
      <c r="FS963" s="10"/>
      <c r="FT963" s="10"/>
      <c r="FU963" s="10"/>
    </row>
    <row r="964" spans="1:177" ht="18.75">
      <c r="A964" s="21">
        <f aca="true" t="shared" si="328" ref="A964:A975">SUM(A963+1)</f>
        <v>2</v>
      </c>
      <c r="B964" s="49" t="s">
        <v>23</v>
      </c>
      <c r="C964" s="96" t="s">
        <v>24</v>
      </c>
      <c r="D964" s="74"/>
      <c r="E964" s="324">
        <f>SUM(E967-E973+E975+E978+E984)</f>
        <v>1197252</v>
      </c>
      <c r="F964" s="239">
        <f>SUM(F967-F973+F975+F978+F984-F981-F988)</f>
        <v>1324709</v>
      </c>
      <c r="G964" s="239">
        <f>SUM(G967-G973+G975+G978+G984)</f>
        <v>1420801</v>
      </c>
      <c r="H964" s="239">
        <f>SUM(H967-H988+H975+H978+H984)</f>
        <v>1467771</v>
      </c>
      <c r="I964" s="239">
        <f>SUM(I967-I973+I975+I978+I984)</f>
        <v>1182665</v>
      </c>
      <c r="J964" s="239">
        <f>SUM(J967-J988+J975+J978+J984)</f>
        <v>1456946</v>
      </c>
      <c r="K964" s="239">
        <f>SUM(K967-K988+K975+K978+K984)</f>
        <v>1456946</v>
      </c>
      <c r="L964" s="239">
        <f>SUM(L967-L988+L975+L978+L984)</f>
        <v>1462496</v>
      </c>
      <c r="M964" s="77">
        <f>SUM(L964/K964*100)</f>
        <v>100.38093381635285</v>
      </c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  <c r="CK964" s="24"/>
      <c r="CL964" s="24"/>
      <c r="CM964" s="24"/>
      <c r="CN964" s="24"/>
      <c r="CO964" s="24"/>
      <c r="CP964" s="24"/>
      <c r="CQ964" s="24"/>
      <c r="CR964" s="24"/>
      <c r="CS964" s="24"/>
      <c r="CT964" s="24"/>
      <c r="CU964" s="24"/>
      <c r="CV964" s="24"/>
      <c r="CW964" s="24"/>
      <c r="CX964" s="24"/>
      <c r="CY964" s="24"/>
      <c r="CZ964" s="24"/>
      <c r="DA964" s="24"/>
      <c r="DB964" s="24"/>
      <c r="DC964" s="24"/>
      <c r="DD964" s="24"/>
      <c r="DE964" s="24"/>
      <c r="DF964" s="24"/>
      <c r="DG964" s="24"/>
      <c r="DH964" s="24"/>
      <c r="DI964" s="24"/>
      <c r="DJ964" s="24"/>
      <c r="DK964" s="24"/>
      <c r="DL964" s="24"/>
      <c r="DM964" s="24"/>
      <c r="DN964" s="24"/>
      <c r="DO964" s="24"/>
      <c r="DP964" s="24"/>
      <c r="DQ964" s="24"/>
      <c r="DR964" s="24"/>
      <c r="DS964" s="24"/>
      <c r="DT964" s="24"/>
      <c r="DU964" s="24"/>
      <c r="DV964" s="24"/>
      <c r="DW964" s="24"/>
      <c r="DX964" s="24"/>
      <c r="DY964" s="24"/>
      <c r="DZ964" s="24"/>
      <c r="EA964" s="24"/>
      <c r="EB964" s="24"/>
      <c r="EC964" s="24"/>
      <c r="ED964" s="24"/>
      <c r="EE964" s="24"/>
      <c r="EF964" s="24"/>
      <c r="EG964" s="24"/>
      <c r="EH964" s="24"/>
      <c r="EI964" s="24"/>
      <c r="EJ964" s="24"/>
      <c r="EK964" s="24"/>
      <c r="EL964" s="24"/>
      <c r="EM964" s="24"/>
      <c r="EN964" s="24"/>
      <c r="EO964" s="24"/>
      <c r="EP964" s="24"/>
      <c r="EQ964" s="24"/>
      <c r="ER964" s="24"/>
      <c r="ES964" s="24"/>
      <c r="ET964" s="24"/>
      <c r="EU964" s="24"/>
      <c r="EV964" s="24"/>
      <c r="EW964" s="24"/>
      <c r="EX964" s="24"/>
      <c r="EY964" s="24"/>
      <c r="EZ964" s="24"/>
      <c r="FA964" s="24"/>
      <c r="FB964" s="24"/>
      <c r="FC964" s="24"/>
      <c r="FD964" s="24"/>
      <c r="FE964" s="24"/>
      <c r="FF964" s="24"/>
      <c r="FG964" s="24"/>
      <c r="FH964" s="24"/>
      <c r="FI964" s="24"/>
      <c r="FJ964" s="24"/>
      <c r="FK964" s="24"/>
      <c r="FL964" s="24"/>
      <c r="FM964" s="24"/>
      <c r="FN964" s="24"/>
      <c r="FO964" s="24"/>
      <c r="FP964" s="24"/>
      <c r="FQ964" s="24"/>
      <c r="FR964" s="24"/>
      <c r="FS964" s="24"/>
      <c r="FT964" s="24"/>
      <c r="FU964" s="24"/>
    </row>
    <row r="965" spans="1:177" ht="18.75">
      <c r="A965" s="21">
        <f t="shared" si="328"/>
        <v>3</v>
      </c>
      <c r="B965" s="13"/>
      <c r="C965" s="97" t="s">
        <v>25</v>
      </c>
      <c r="D965" s="76"/>
      <c r="E965" s="325">
        <f>SUM(E973)</f>
        <v>0</v>
      </c>
      <c r="F965" s="240">
        <f>SUM(F981+F988)</f>
        <v>252</v>
      </c>
      <c r="G965" s="240">
        <f>SUM(G973)</f>
        <v>0</v>
      </c>
      <c r="H965" s="240">
        <f>SUM(H988)</f>
        <v>0</v>
      </c>
      <c r="I965" s="240">
        <f>SUM(I973)</f>
        <v>0</v>
      </c>
      <c r="J965" s="240">
        <f>SUM(J988)</f>
        <v>0</v>
      </c>
      <c r="K965" s="240">
        <f>SUM(K988)</f>
        <v>0</v>
      </c>
      <c r="L965" s="240">
        <f>SUM(L988)</f>
        <v>0</v>
      </c>
      <c r="M965" s="77" t="e">
        <f>SUM(L965/K965*100)</f>
        <v>#DIV/0!</v>
      </c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  <c r="CK965" s="24"/>
      <c r="CL965" s="24"/>
      <c r="CM965" s="24"/>
      <c r="CN965" s="24"/>
      <c r="CO965" s="24"/>
      <c r="CP965" s="24"/>
      <c r="CQ965" s="24"/>
      <c r="CR965" s="24"/>
      <c r="CS965" s="24"/>
      <c r="CT965" s="24"/>
      <c r="CU965" s="24"/>
      <c r="CV965" s="24"/>
      <c r="CW965" s="24"/>
      <c r="CX965" s="24"/>
      <c r="CY965" s="24"/>
      <c r="CZ965" s="24"/>
      <c r="DA965" s="24"/>
      <c r="DB965" s="24"/>
      <c r="DC965" s="24"/>
      <c r="DD965" s="24"/>
      <c r="DE965" s="24"/>
      <c r="DF965" s="24"/>
      <c r="DG965" s="24"/>
      <c r="DH965" s="24"/>
      <c r="DI965" s="24"/>
      <c r="DJ965" s="24"/>
      <c r="DK965" s="24"/>
      <c r="DL965" s="24"/>
      <c r="DM965" s="24"/>
      <c r="DN965" s="24"/>
      <c r="DO965" s="24"/>
      <c r="DP965" s="24"/>
      <c r="DQ965" s="24"/>
      <c r="DR965" s="24"/>
      <c r="DS965" s="24"/>
      <c r="DT965" s="24"/>
      <c r="DU965" s="24"/>
      <c r="DV965" s="24"/>
      <c r="DW965" s="24"/>
      <c r="DX965" s="24"/>
      <c r="DY965" s="24"/>
      <c r="DZ965" s="24"/>
      <c r="EA965" s="24"/>
      <c r="EB965" s="24"/>
      <c r="EC965" s="24"/>
      <c r="ED965" s="24"/>
      <c r="EE965" s="24"/>
      <c r="EF965" s="24"/>
      <c r="EG965" s="24"/>
      <c r="EH965" s="24"/>
      <c r="EI965" s="24"/>
      <c r="EJ965" s="24"/>
      <c r="EK965" s="24"/>
      <c r="EL965" s="24"/>
      <c r="EM965" s="24"/>
      <c r="EN965" s="24"/>
      <c r="EO965" s="24"/>
      <c r="EP965" s="24"/>
      <c r="EQ965" s="24"/>
      <c r="ER965" s="24"/>
      <c r="ES965" s="24"/>
      <c r="ET965" s="24"/>
      <c r="EU965" s="24"/>
      <c r="EV965" s="24"/>
      <c r="EW965" s="24"/>
      <c r="EX965" s="24"/>
      <c r="EY965" s="24"/>
      <c r="EZ965" s="24"/>
      <c r="FA965" s="24"/>
      <c r="FB965" s="24"/>
      <c r="FC965" s="24"/>
      <c r="FD965" s="24"/>
      <c r="FE965" s="24"/>
      <c r="FF965" s="24"/>
      <c r="FG965" s="24"/>
      <c r="FH965" s="24"/>
      <c r="FI965" s="24"/>
      <c r="FJ965" s="24"/>
      <c r="FK965" s="24"/>
      <c r="FL965" s="24"/>
      <c r="FM965" s="24"/>
      <c r="FN965" s="24"/>
      <c r="FO965" s="24"/>
      <c r="FP965" s="24"/>
      <c r="FQ965" s="24"/>
      <c r="FR965" s="24"/>
      <c r="FS965" s="24"/>
      <c r="FT965" s="24"/>
      <c r="FU965" s="24"/>
    </row>
    <row r="966" spans="1:177" ht="18.75">
      <c r="A966" s="21">
        <f t="shared" si="328"/>
        <v>4</v>
      </c>
      <c r="B966" s="13"/>
      <c r="C966" s="97" t="s">
        <v>26</v>
      </c>
      <c r="D966" s="76"/>
      <c r="E966" s="325"/>
      <c r="F966" s="240"/>
      <c r="G966" s="240"/>
      <c r="H966" s="240"/>
      <c r="I966" s="240"/>
      <c r="J966" s="240"/>
      <c r="K966" s="240"/>
      <c r="L966" s="240"/>
      <c r="M966" s="255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  <c r="CN966" s="24"/>
      <c r="CO966" s="24"/>
      <c r="CP966" s="24"/>
      <c r="CQ966" s="24"/>
      <c r="CR966" s="24"/>
      <c r="CS966" s="24"/>
      <c r="CT966" s="24"/>
      <c r="CU966" s="24"/>
      <c r="CV966" s="24"/>
      <c r="CW966" s="24"/>
      <c r="CX966" s="24"/>
      <c r="CY966" s="24"/>
      <c r="CZ966" s="24"/>
      <c r="DA966" s="24"/>
      <c r="DB966" s="24"/>
      <c r="DC966" s="24"/>
      <c r="DD966" s="24"/>
      <c r="DE966" s="24"/>
      <c r="DF966" s="24"/>
      <c r="DG966" s="24"/>
      <c r="DH966" s="24"/>
      <c r="DI966" s="24"/>
      <c r="DJ966" s="24"/>
      <c r="DK966" s="24"/>
      <c r="DL966" s="24"/>
      <c r="DM966" s="24"/>
      <c r="DN966" s="24"/>
      <c r="DO966" s="24"/>
      <c r="DP966" s="24"/>
      <c r="DQ966" s="24"/>
      <c r="DR966" s="24"/>
      <c r="DS966" s="24"/>
      <c r="DT966" s="24"/>
      <c r="DU966" s="24"/>
      <c r="DV966" s="24"/>
      <c r="DW966" s="24"/>
      <c r="DX966" s="24"/>
      <c r="DY966" s="24"/>
      <c r="DZ966" s="24"/>
      <c r="EA966" s="24"/>
      <c r="EB966" s="24"/>
      <c r="EC966" s="24"/>
      <c r="ED966" s="24"/>
      <c r="EE966" s="24"/>
      <c r="EF966" s="24"/>
      <c r="EG966" s="24"/>
      <c r="EH966" s="24"/>
      <c r="EI966" s="24"/>
      <c r="EJ966" s="24"/>
      <c r="EK966" s="24"/>
      <c r="EL966" s="24"/>
      <c r="EM966" s="24"/>
      <c r="EN966" s="24"/>
      <c r="EO966" s="24"/>
      <c r="EP966" s="24"/>
      <c r="EQ966" s="24"/>
      <c r="ER966" s="24"/>
      <c r="ES966" s="24"/>
      <c r="ET966" s="24"/>
      <c r="EU966" s="24"/>
      <c r="EV966" s="24"/>
      <c r="EW966" s="24"/>
      <c r="EX966" s="24"/>
      <c r="EY966" s="24"/>
      <c r="EZ966" s="24"/>
      <c r="FA966" s="24"/>
      <c r="FB966" s="24"/>
      <c r="FC966" s="24"/>
      <c r="FD966" s="24"/>
      <c r="FE966" s="24"/>
      <c r="FF966" s="24"/>
      <c r="FG966" s="24"/>
      <c r="FH966" s="24"/>
      <c r="FI966" s="24"/>
      <c r="FJ966" s="24"/>
      <c r="FK966" s="24"/>
      <c r="FL966" s="24"/>
      <c r="FM966" s="24"/>
      <c r="FN966" s="24"/>
      <c r="FO966" s="24"/>
      <c r="FP966" s="24"/>
      <c r="FQ966" s="24"/>
      <c r="FR966" s="24"/>
      <c r="FS966" s="24"/>
      <c r="FT966" s="24"/>
      <c r="FU966" s="24"/>
    </row>
    <row r="967" spans="1:177" ht="18.75">
      <c r="A967" s="21">
        <f t="shared" si="328"/>
        <v>5</v>
      </c>
      <c r="B967" s="39"/>
      <c r="C967" s="212" t="s">
        <v>323</v>
      </c>
      <c r="D967" s="254" t="s">
        <v>324</v>
      </c>
      <c r="E967" s="253">
        <f>SUM(E968:E973)</f>
        <v>1026501</v>
      </c>
      <c r="F967" s="253">
        <f aca="true" t="shared" si="329" ref="F967:L967">SUM(F968:F973)</f>
        <v>1140555</v>
      </c>
      <c r="G967" s="253">
        <f>SUM(G968:G973)</f>
        <v>1257101</v>
      </c>
      <c r="H967" s="253">
        <f>SUM(H968:H973)</f>
        <v>1271441</v>
      </c>
      <c r="I967" s="253">
        <f t="shared" si="329"/>
        <v>1024875</v>
      </c>
      <c r="J967" s="253">
        <f t="shared" si="329"/>
        <v>1280296</v>
      </c>
      <c r="K967" s="253">
        <f t="shared" si="329"/>
        <v>1280296</v>
      </c>
      <c r="L967" s="253">
        <f t="shared" si="329"/>
        <v>1285846</v>
      </c>
      <c r="M967" s="229">
        <f>SUM(L967/K967)*100</f>
        <v>100.43349350462705</v>
      </c>
      <c r="N967" s="3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/>
      <c r="CL967" s="24"/>
      <c r="CM967" s="24"/>
      <c r="CN967" s="24"/>
      <c r="CO967" s="24"/>
      <c r="CP967" s="24"/>
      <c r="CQ967" s="24"/>
      <c r="CR967" s="24"/>
      <c r="CS967" s="24"/>
      <c r="CT967" s="24"/>
      <c r="CU967" s="24"/>
      <c r="CV967" s="24"/>
      <c r="CW967" s="24"/>
      <c r="CX967" s="24"/>
      <c r="CY967" s="24"/>
      <c r="CZ967" s="24"/>
      <c r="DA967" s="24"/>
      <c r="DB967" s="24"/>
      <c r="DC967" s="24"/>
      <c r="DD967" s="24"/>
      <c r="DE967" s="24"/>
      <c r="DF967" s="24"/>
      <c r="DG967" s="24"/>
      <c r="DH967" s="24"/>
      <c r="DI967" s="24"/>
      <c r="DJ967" s="24"/>
      <c r="DK967" s="24"/>
      <c r="DL967" s="24"/>
      <c r="DM967" s="24"/>
      <c r="DN967" s="24"/>
      <c r="DO967" s="24"/>
      <c r="DP967" s="24"/>
      <c r="DQ967" s="24"/>
      <c r="DR967" s="24"/>
      <c r="DS967" s="24"/>
      <c r="DT967" s="24"/>
      <c r="DU967" s="24"/>
      <c r="DV967" s="24"/>
      <c r="DW967" s="24"/>
      <c r="DX967" s="24"/>
      <c r="DY967" s="24"/>
      <c r="DZ967" s="24"/>
      <c r="EA967" s="24"/>
      <c r="EB967" s="24"/>
      <c r="EC967" s="24"/>
      <c r="ED967" s="24"/>
      <c r="EE967" s="24"/>
      <c r="EF967" s="24"/>
      <c r="EG967" s="24"/>
      <c r="EH967" s="24"/>
      <c r="EI967" s="24"/>
      <c r="EJ967" s="24"/>
      <c r="EK967" s="24"/>
      <c r="EL967" s="24"/>
      <c r="EM967" s="24"/>
      <c r="EN967" s="24"/>
      <c r="EO967" s="24"/>
      <c r="EP967" s="24"/>
      <c r="EQ967" s="24"/>
      <c r="ER967" s="24"/>
      <c r="ES967" s="24"/>
      <c r="ET967" s="24"/>
      <c r="EU967" s="24"/>
      <c r="EV967" s="24"/>
      <c r="EW967" s="24"/>
      <c r="EX967" s="24"/>
      <c r="EY967" s="24"/>
      <c r="EZ967" s="24"/>
      <c r="FA967" s="24"/>
      <c r="FB967" s="24"/>
      <c r="FC967" s="24"/>
      <c r="FD967" s="24"/>
      <c r="FE967" s="24"/>
      <c r="FF967" s="24"/>
      <c r="FG967" s="24"/>
      <c r="FH967" s="24"/>
      <c r="FI967" s="24"/>
      <c r="FJ967" s="24"/>
      <c r="FK967" s="24"/>
      <c r="FL967" s="24"/>
      <c r="FM967" s="24"/>
      <c r="FN967" s="24"/>
      <c r="FO967" s="24"/>
      <c r="FP967" s="24"/>
      <c r="FQ967" s="24"/>
      <c r="FR967" s="24"/>
      <c r="FS967" s="24"/>
      <c r="FT967" s="24"/>
      <c r="FU967" s="24"/>
    </row>
    <row r="968" spans="1:177" s="1" customFormat="1" ht="18.75">
      <c r="A968" s="21">
        <f t="shared" si="328"/>
        <v>6</v>
      </c>
      <c r="B968" s="39"/>
      <c r="C968" s="110" t="s">
        <v>60</v>
      </c>
      <c r="D968" s="111" t="s">
        <v>134</v>
      </c>
      <c r="E968" s="241">
        <v>717847</v>
      </c>
      <c r="F968" s="241">
        <v>779562</v>
      </c>
      <c r="G968" s="241">
        <v>887396</v>
      </c>
      <c r="H968" s="241">
        <v>887396</v>
      </c>
      <c r="I968" s="241">
        <v>714500</v>
      </c>
      <c r="J968" s="241">
        <v>897396</v>
      </c>
      <c r="K968" s="241">
        <v>897396</v>
      </c>
      <c r="L968" s="241">
        <v>902946</v>
      </c>
      <c r="M968" s="229">
        <f>SUM(L968/K968)*100</f>
        <v>100.61845606621827</v>
      </c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</row>
    <row r="969" spans="1:177" ht="18.75">
      <c r="A969" s="21">
        <f t="shared" si="328"/>
        <v>7</v>
      </c>
      <c r="B969" s="39"/>
      <c r="C969" s="110" t="s">
        <v>61</v>
      </c>
      <c r="D969" s="111" t="s">
        <v>125</v>
      </c>
      <c r="E969" s="241">
        <v>253531</v>
      </c>
      <c r="F969" s="241">
        <v>279919</v>
      </c>
      <c r="G969" s="241">
        <v>303600</v>
      </c>
      <c r="H969" s="241">
        <v>303600</v>
      </c>
      <c r="I969" s="241">
        <v>250075</v>
      </c>
      <c r="J969" s="241">
        <v>308600</v>
      </c>
      <c r="K969" s="241">
        <v>308600</v>
      </c>
      <c r="L969" s="241">
        <v>308600</v>
      </c>
      <c r="M969" s="229">
        <f>SUM(L969/K969)*100</f>
        <v>100</v>
      </c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  <c r="CN969" s="24"/>
      <c r="CO969" s="24"/>
      <c r="CP969" s="24"/>
      <c r="CQ969" s="24"/>
      <c r="CR969" s="24"/>
      <c r="CS969" s="24"/>
      <c r="CT969" s="24"/>
      <c r="CU969" s="24"/>
      <c r="CV969" s="24"/>
      <c r="CW969" s="24"/>
      <c r="CX969" s="24"/>
      <c r="CY969" s="24"/>
      <c r="CZ969" s="24"/>
      <c r="DA969" s="24"/>
      <c r="DB969" s="24"/>
      <c r="DC969" s="24"/>
      <c r="DD969" s="24"/>
      <c r="DE969" s="24"/>
      <c r="DF969" s="24"/>
      <c r="DG969" s="24"/>
      <c r="DH969" s="24"/>
      <c r="DI969" s="24"/>
      <c r="DJ969" s="24"/>
      <c r="DK969" s="24"/>
      <c r="DL969" s="24"/>
      <c r="DM969" s="24"/>
      <c r="DN969" s="24"/>
      <c r="DO969" s="24"/>
      <c r="DP969" s="24"/>
      <c r="DQ969" s="24"/>
      <c r="DR969" s="24"/>
      <c r="DS969" s="24"/>
      <c r="DT969" s="24"/>
      <c r="DU969" s="24"/>
      <c r="DV969" s="24"/>
      <c r="DW969" s="24"/>
      <c r="DX969" s="24"/>
      <c r="DY969" s="24"/>
      <c r="DZ969" s="24"/>
      <c r="EA969" s="24"/>
      <c r="EB969" s="24"/>
      <c r="EC969" s="24"/>
      <c r="ED969" s="24"/>
      <c r="EE969" s="24"/>
      <c r="EF969" s="24"/>
      <c r="EG969" s="24"/>
      <c r="EH969" s="24"/>
      <c r="EI969" s="24"/>
      <c r="EJ969" s="24"/>
      <c r="EK969" s="24"/>
      <c r="EL969" s="24"/>
      <c r="EM969" s="24"/>
      <c r="EN969" s="24"/>
      <c r="EO969" s="24"/>
      <c r="EP969" s="24"/>
      <c r="EQ969" s="24"/>
      <c r="ER969" s="24"/>
      <c r="ES969" s="24"/>
      <c r="ET969" s="24"/>
      <c r="EU969" s="24"/>
      <c r="EV969" s="24"/>
      <c r="EW969" s="24"/>
      <c r="EX969" s="24"/>
      <c r="EY969" s="24"/>
      <c r="EZ969" s="24"/>
      <c r="FA969" s="24"/>
      <c r="FB969" s="24"/>
      <c r="FC969" s="24"/>
      <c r="FD969" s="24"/>
      <c r="FE969" s="24"/>
      <c r="FF969" s="24"/>
      <c r="FG969" s="24"/>
      <c r="FH969" s="24"/>
      <c r="FI969" s="24"/>
      <c r="FJ969" s="24"/>
      <c r="FK969" s="24"/>
      <c r="FL969" s="24"/>
      <c r="FM969" s="24"/>
      <c r="FN969" s="24"/>
      <c r="FO969" s="24"/>
      <c r="FP969" s="24"/>
      <c r="FQ969" s="24"/>
      <c r="FR969" s="24"/>
      <c r="FS969" s="24"/>
      <c r="FT969" s="24"/>
      <c r="FU969" s="24"/>
    </row>
    <row r="970" spans="1:177" ht="18.75">
      <c r="A970" s="21">
        <f t="shared" si="328"/>
        <v>8</v>
      </c>
      <c r="B970" s="39"/>
      <c r="C970" s="110" t="s">
        <v>55</v>
      </c>
      <c r="D970" s="111" t="s">
        <v>76</v>
      </c>
      <c r="E970" s="241">
        <v>51505</v>
      </c>
      <c r="F970" s="241">
        <v>57838</v>
      </c>
      <c r="G970" s="241">
        <v>58105</v>
      </c>
      <c r="H970" s="241">
        <v>40800</v>
      </c>
      <c r="I970" s="241">
        <v>57100</v>
      </c>
      <c r="J970" s="241">
        <v>30800</v>
      </c>
      <c r="K970" s="241">
        <v>30800</v>
      </c>
      <c r="L970" s="241">
        <v>30800</v>
      </c>
      <c r="M970" s="229">
        <f>SUM(L970/K970)*100</f>
        <v>100</v>
      </c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  <c r="CN970" s="24"/>
      <c r="CO970" s="24"/>
      <c r="CP970" s="24"/>
      <c r="CQ970" s="24"/>
      <c r="CR970" s="24"/>
      <c r="CS970" s="24"/>
      <c r="CT970" s="24"/>
      <c r="CU970" s="24"/>
      <c r="CV970" s="24"/>
      <c r="CW970" s="24"/>
      <c r="CX970" s="24"/>
      <c r="CY970" s="24"/>
      <c r="CZ970" s="24"/>
      <c r="DA970" s="24"/>
      <c r="DB970" s="24"/>
      <c r="DC970" s="24"/>
      <c r="DD970" s="24"/>
      <c r="DE970" s="24"/>
      <c r="DF970" s="24"/>
      <c r="DG970" s="24"/>
      <c r="DH970" s="24"/>
      <c r="DI970" s="24"/>
      <c r="DJ970" s="24"/>
      <c r="DK970" s="24"/>
      <c r="DL970" s="24"/>
      <c r="DM970" s="24"/>
      <c r="DN970" s="24"/>
      <c r="DO970" s="24"/>
      <c r="DP970" s="24"/>
      <c r="DQ970" s="24"/>
      <c r="DR970" s="24"/>
      <c r="DS970" s="24"/>
      <c r="DT970" s="24"/>
      <c r="DU970" s="24"/>
      <c r="DV970" s="24"/>
      <c r="DW970" s="24"/>
      <c r="DX970" s="24"/>
      <c r="DY970" s="24"/>
      <c r="DZ970" s="24"/>
      <c r="EA970" s="24"/>
      <c r="EB970" s="24"/>
      <c r="EC970" s="24"/>
      <c r="ED970" s="24"/>
      <c r="EE970" s="24"/>
      <c r="EF970" s="24"/>
      <c r="EG970" s="24"/>
      <c r="EH970" s="24"/>
      <c r="EI970" s="24"/>
      <c r="EJ970" s="24"/>
      <c r="EK970" s="24"/>
      <c r="EL970" s="24"/>
      <c r="EM970" s="24"/>
      <c r="EN970" s="24"/>
      <c r="EO970" s="24"/>
      <c r="EP970" s="24"/>
      <c r="EQ970" s="24"/>
      <c r="ER970" s="24"/>
      <c r="ES970" s="24"/>
      <c r="ET970" s="24"/>
      <c r="EU970" s="24"/>
      <c r="EV970" s="24"/>
      <c r="EW970" s="24"/>
      <c r="EX970" s="24"/>
      <c r="EY970" s="24"/>
      <c r="EZ970" s="24"/>
      <c r="FA970" s="24"/>
      <c r="FB970" s="24"/>
      <c r="FC970" s="24"/>
      <c r="FD970" s="24"/>
      <c r="FE970" s="24"/>
      <c r="FF970" s="24"/>
      <c r="FG970" s="24"/>
      <c r="FH970" s="24"/>
      <c r="FI970" s="24"/>
      <c r="FJ970" s="24"/>
      <c r="FK970" s="24"/>
      <c r="FL970" s="24"/>
      <c r="FM970" s="24"/>
      <c r="FN970" s="24"/>
      <c r="FO970" s="24"/>
      <c r="FP970" s="24"/>
      <c r="FQ970" s="24"/>
      <c r="FR970" s="24"/>
      <c r="FS970" s="24"/>
      <c r="FT970" s="24"/>
      <c r="FU970" s="24"/>
    </row>
    <row r="971" spans="1:177" ht="18.75">
      <c r="A971" s="21">
        <f t="shared" si="328"/>
        <v>9</v>
      </c>
      <c r="B971" s="39"/>
      <c r="C971" s="110" t="s">
        <v>49</v>
      </c>
      <c r="D971" s="111" t="s">
        <v>511</v>
      </c>
      <c r="E971" s="241">
        <v>3618</v>
      </c>
      <c r="F971" s="241">
        <v>23236</v>
      </c>
      <c r="G971" s="241">
        <v>8000</v>
      </c>
      <c r="H971" s="241">
        <v>39645</v>
      </c>
      <c r="I971" s="241">
        <v>3200</v>
      </c>
      <c r="J971" s="241">
        <v>43500</v>
      </c>
      <c r="K971" s="241">
        <v>43500</v>
      </c>
      <c r="L971" s="241">
        <v>43500</v>
      </c>
      <c r="M971" s="229">
        <f>SUM(L971/K971)*100</f>
        <v>100</v>
      </c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  <c r="CN971" s="24"/>
      <c r="CO971" s="24"/>
      <c r="CP971" s="24"/>
      <c r="CQ971" s="24"/>
      <c r="CR971" s="24"/>
      <c r="CS971" s="24"/>
      <c r="CT971" s="24"/>
      <c r="CU971" s="24"/>
      <c r="CV971" s="24"/>
      <c r="CW971" s="24"/>
      <c r="CX971" s="24"/>
      <c r="CY971" s="24"/>
      <c r="CZ971" s="24"/>
      <c r="DA971" s="24"/>
      <c r="DB971" s="24"/>
      <c r="DC971" s="24"/>
      <c r="DD971" s="24"/>
      <c r="DE971" s="24"/>
      <c r="DF971" s="24"/>
      <c r="DG971" s="24"/>
      <c r="DH971" s="24"/>
      <c r="DI971" s="24"/>
      <c r="DJ971" s="24"/>
      <c r="DK971" s="24"/>
      <c r="DL971" s="24"/>
      <c r="DM971" s="24"/>
      <c r="DN971" s="24"/>
      <c r="DO971" s="24"/>
      <c r="DP971" s="24"/>
      <c r="DQ971" s="24"/>
      <c r="DR971" s="24"/>
      <c r="DS971" s="24"/>
      <c r="DT971" s="24"/>
      <c r="DU971" s="24"/>
      <c r="DV971" s="24"/>
      <c r="DW971" s="24"/>
      <c r="DX971" s="24"/>
      <c r="DY971" s="24"/>
      <c r="DZ971" s="24"/>
      <c r="EA971" s="24"/>
      <c r="EB971" s="24"/>
      <c r="EC971" s="24"/>
      <c r="ED971" s="24"/>
      <c r="EE971" s="24"/>
      <c r="EF971" s="24"/>
      <c r="EG971" s="24"/>
      <c r="EH971" s="24"/>
      <c r="EI971" s="24"/>
      <c r="EJ971" s="24"/>
      <c r="EK971" s="24"/>
      <c r="EL971" s="24"/>
      <c r="EM971" s="24"/>
      <c r="EN971" s="24"/>
      <c r="EO971" s="24"/>
      <c r="EP971" s="24"/>
      <c r="EQ971" s="24"/>
      <c r="ER971" s="24"/>
      <c r="ES971" s="24"/>
      <c r="ET971" s="24"/>
      <c r="EU971" s="24"/>
      <c r="EV971" s="24"/>
      <c r="EW971" s="24"/>
      <c r="EX971" s="24"/>
      <c r="EY971" s="24"/>
      <c r="EZ971" s="24"/>
      <c r="FA971" s="24"/>
      <c r="FB971" s="24"/>
      <c r="FC971" s="24"/>
      <c r="FD971" s="24"/>
      <c r="FE971" s="24"/>
      <c r="FF971" s="24"/>
      <c r="FG971" s="24"/>
      <c r="FH971" s="24"/>
      <c r="FI971" s="24"/>
      <c r="FJ971" s="24"/>
      <c r="FK971" s="24"/>
      <c r="FL971" s="24"/>
      <c r="FM971" s="24"/>
      <c r="FN971" s="24"/>
      <c r="FO971" s="24"/>
      <c r="FP971" s="24"/>
      <c r="FQ971" s="24"/>
      <c r="FR971" s="24"/>
      <c r="FS971" s="24"/>
      <c r="FT971" s="24"/>
      <c r="FU971" s="24"/>
    </row>
    <row r="972" spans="1:177" ht="18.75">
      <c r="A972" s="21">
        <f t="shared" si="328"/>
        <v>10</v>
      </c>
      <c r="B972" s="39"/>
      <c r="C972" s="110"/>
      <c r="D972" s="111"/>
      <c r="E972" s="241"/>
      <c r="F972" s="241"/>
      <c r="G972" s="241"/>
      <c r="H972" s="241"/>
      <c r="I972" s="241"/>
      <c r="J972" s="241"/>
      <c r="K972" s="241"/>
      <c r="L972" s="241"/>
      <c r="M972" s="229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  <c r="CK972" s="24"/>
      <c r="CL972" s="24"/>
      <c r="CM972" s="24"/>
      <c r="CN972" s="24"/>
      <c r="CO972" s="24"/>
      <c r="CP972" s="24"/>
      <c r="CQ972" s="24"/>
      <c r="CR972" s="24"/>
      <c r="CS972" s="24"/>
      <c r="CT972" s="24"/>
      <c r="CU972" s="24"/>
      <c r="CV972" s="24"/>
      <c r="CW972" s="24"/>
      <c r="CX972" s="24"/>
      <c r="CY972" s="24"/>
      <c r="CZ972" s="24"/>
      <c r="DA972" s="24"/>
      <c r="DB972" s="24"/>
      <c r="DC972" s="24"/>
      <c r="DD972" s="24"/>
      <c r="DE972" s="24"/>
      <c r="DF972" s="24"/>
      <c r="DG972" s="24"/>
      <c r="DH972" s="24"/>
      <c r="DI972" s="24"/>
      <c r="DJ972" s="24"/>
      <c r="DK972" s="24"/>
      <c r="DL972" s="24"/>
      <c r="DM972" s="24"/>
      <c r="DN972" s="24"/>
      <c r="DO972" s="24"/>
      <c r="DP972" s="24"/>
      <c r="DQ972" s="24"/>
      <c r="DR972" s="24"/>
      <c r="DS972" s="24"/>
      <c r="DT972" s="24"/>
      <c r="DU972" s="24"/>
      <c r="DV972" s="24"/>
      <c r="DW972" s="24"/>
      <c r="DX972" s="24"/>
      <c r="DY972" s="24"/>
      <c r="DZ972" s="24"/>
      <c r="EA972" s="24"/>
      <c r="EB972" s="24"/>
      <c r="EC972" s="24"/>
      <c r="ED972" s="24"/>
      <c r="EE972" s="24"/>
      <c r="EF972" s="24"/>
      <c r="EG972" s="24"/>
      <c r="EH972" s="24"/>
      <c r="EI972" s="24"/>
      <c r="EJ972" s="24"/>
      <c r="EK972" s="24"/>
      <c r="EL972" s="24"/>
      <c r="EM972" s="24"/>
      <c r="EN972" s="24"/>
      <c r="EO972" s="24"/>
      <c r="EP972" s="24"/>
      <c r="EQ972" s="24"/>
      <c r="ER972" s="24"/>
      <c r="ES972" s="24"/>
      <c r="ET972" s="24"/>
      <c r="EU972" s="24"/>
      <c r="EV972" s="24"/>
      <c r="EW972" s="24"/>
      <c r="EX972" s="24"/>
      <c r="EY972" s="24"/>
      <c r="EZ972" s="24"/>
      <c r="FA972" s="24"/>
      <c r="FB972" s="24"/>
      <c r="FC972" s="24"/>
      <c r="FD972" s="24"/>
      <c r="FE972" s="24"/>
      <c r="FF972" s="24"/>
      <c r="FG972" s="24"/>
      <c r="FH972" s="24"/>
      <c r="FI972" s="24"/>
      <c r="FJ972" s="24"/>
      <c r="FK972" s="24"/>
      <c r="FL972" s="24"/>
      <c r="FM972" s="24"/>
      <c r="FN972" s="24"/>
      <c r="FO972" s="24"/>
      <c r="FP972" s="24"/>
      <c r="FQ972" s="24"/>
      <c r="FR972" s="24"/>
      <c r="FS972" s="24"/>
      <c r="FT972" s="24"/>
      <c r="FU972" s="24"/>
    </row>
    <row r="973" spans="1:177" ht="18.75">
      <c r="A973" s="21">
        <f t="shared" si="328"/>
        <v>11</v>
      </c>
      <c r="B973" s="39"/>
      <c r="C973" s="110"/>
      <c r="D973" s="111"/>
      <c r="E973" s="241">
        <v>0</v>
      </c>
      <c r="F973" s="241">
        <v>0</v>
      </c>
      <c r="G973" s="241">
        <v>0</v>
      </c>
      <c r="H973" s="241">
        <v>0</v>
      </c>
      <c r="I973" s="241">
        <v>0</v>
      </c>
      <c r="J973" s="241">
        <v>0</v>
      </c>
      <c r="K973" s="241">
        <v>0</v>
      </c>
      <c r="L973" s="241">
        <v>0</v>
      </c>
      <c r="M973" s="229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  <c r="CK973" s="24"/>
      <c r="CL973" s="24"/>
      <c r="CM973" s="24"/>
      <c r="CN973" s="24"/>
      <c r="CO973" s="24"/>
      <c r="CP973" s="24"/>
      <c r="CQ973" s="24"/>
      <c r="CR973" s="24"/>
      <c r="CS973" s="24"/>
      <c r="CT973" s="24"/>
      <c r="CU973" s="24"/>
      <c r="CV973" s="24"/>
      <c r="CW973" s="24"/>
      <c r="CX973" s="24"/>
      <c r="CY973" s="24"/>
      <c r="CZ973" s="24"/>
      <c r="DA973" s="24"/>
      <c r="DB973" s="24"/>
      <c r="DC973" s="24"/>
      <c r="DD973" s="24"/>
      <c r="DE973" s="24"/>
      <c r="DF973" s="24"/>
      <c r="DG973" s="24"/>
      <c r="DH973" s="24"/>
      <c r="DI973" s="24"/>
      <c r="DJ973" s="24"/>
      <c r="DK973" s="24"/>
      <c r="DL973" s="24"/>
      <c r="DM973" s="24"/>
      <c r="DN973" s="24"/>
      <c r="DO973" s="24"/>
      <c r="DP973" s="24"/>
      <c r="DQ973" s="24"/>
      <c r="DR973" s="24"/>
      <c r="DS973" s="24"/>
      <c r="DT973" s="24"/>
      <c r="DU973" s="24"/>
      <c r="DV973" s="24"/>
      <c r="DW973" s="24"/>
      <c r="DX973" s="24"/>
      <c r="DY973" s="24"/>
      <c r="DZ973" s="24"/>
      <c r="EA973" s="24"/>
      <c r="EB973" s="24"/>
      <c r="EC973" s="24"/>
      <c r="ED973" s="24"/>
      <c r="EE973" s="24"/>
      <c r="EF973" s="24"/>
      <c r="EG973" s="24"/>
      <c r="EH973" s="24"/>
      <c r="EI973" s="24"/>
      <c r="EJ973" s="24"/>
      <c r="EK973" s="24"/>
      <c r="EL973" s="24"/>
      <c r="EM973" s="24"/>
      <c r="EN973" s="24"/>
      <c r="EO973" s="24"/>
      <c r="EP973" s="24"/>
      <c r="EQ973" s="24"/>
      <c r="ER973" s="24"/>
      <c r="ES973" s="24"/>
      <c r="ET973" s="24"/>
      <c r="EU973" s="24"/>
      <c r="EV973" s="24"/>
      <c r="EW973" s="24"/>
      <c r="EX973" s="24"/>
      <c r="EY973" s="24"/>
      <c r="EZ973" s="24"/>
      <c r="FA973" s="24"/>
      <c r="FB973" s="24"/>
      <c r="FC973" s="24"/>
      <c r="FD973" s="24"/>
      <c r="FE973" s="24"/>
      <c r="FF973" s="24"/>
      <c r="FG973" s="24"/>
      <c r="FH973" s="24"/>
      <c r="FI973" s="24"/>
      <c r="FJ973" s="24"/>
      <c r="FK973" s="24"/>
      <c r="FL973" s="24"/>
      <c r="FM973" s="24"/>
      <c r="FN973" s="24"/>
      <c r="FO973" s="24"/>
      <c r="FP973" s="24"/>
      <c r="FQ973" s="24"/>
      <c r="FR973" s="24"/>
      <c r="FS973" s="24"/>
      <c r="FT973" s="24"/>
      <c r="FU973" s="24"/>
    </row>
    <row r="974" spans="1:177" ht="18.75">
      <c r="A974" s="21">
        <f>SUM(A973+1)</f>
        <v>12</v>
      </c>
      <c r="B974" s="39"/>
      <c r="C974" s="110"/>
      <c r="D974" s="111"/>
      <c r="E974" s="241"/>
      <c r="F974" s="241"/>
      <c r="G974" s="241"/>
      <c r="H974" s="241"/>
      <c r="I974" s="241"/>
      <c r="J974" s="241"/>
      <c r="K974" s="241"/>
      <c r="L974" s="241"/>
      <c r="M974" s="36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  <c r="CN974" s="24"/>
      <c r="CO974" s="24"/>
      <c r="CP974" s="24"/>
      <c r="CQ974" s="24"/>
      <c r="CR974" s="24"/>
      <c r="CS974" s="24"/>
      <c r="CT974" s="24"/>
      <c r="CU974" s="24"/>
      <c r="CV974" s="24"/>
      <c r="CW974" s="24"/>
      <c r="CX974" s="24"/>
      <c r="CY974" s="24"/>
      <c r="CZ974" s="24"/>
      <c r="DA974" s="24"/>
      <c r="DB974" s="24"/>
      <c r="DC974" s="24"/>
      <c r="DD974" s="24"/>
      <c r="DE974" s="24"/>
      <c r="DF974" s="24"/>
      <c r="DG974" s="24"/>
      <c r="DH974" s="24"/>
      <c r="DI974" s="24"/>
      <c r="DJ974" s="24"/>
      <c r="DK974" s="24"/>
      <c r="DL974" s="24"/>
      <c r="DM974" s="24"/>
      <c r="DN974" s="24"/>
      <c r="DO974" s="24"/>
      <c r="DP974" s="24"/>
      <c r="DQ974" s="24"/>
      <c r="DR974" s="24"/>
      <c r="DS974" s="24"/>
      <c r="DT974" s="24"/>
      <c r="DU974" s="24"/>
      <c r="DV974" s="24"/>
      <c r="DW974" s="24"/>
      <c r="DX974" s="24"/>
      <c r="DY974" s="24"/>
      <c r="DZ974" s="24"/>
      <c r="EA974" s="24"/>
      <c r="EB974" s="24"/>
      <c r="EC974" s="24"/>
      <c r="ED974" s="24"/>
      <c r="EE974" s="24"/>
      <c r="EF974" s="24"/>
      <c r="EG974" s="24"/>
      <c r="EH974" s="24"/>
      <c r="EI974" s="24"/>
      <c r="EJ974" s="24"/>
      <c r="EK974" s="24"/>
      <c r="EL974" s="24"/>
      <c r="EM974" s="24"/>
      <c r="EN974" s="24"/>
      <c r="EO974" s="24"/>
      <c r="EP974" s="24"/>
      <c r="EQ974" s="24"/>
      <c r="ER974" s="24"/>
      <c r="ES974" s="24"/>
      <c r="ET974" s="24"/>
      <c r="EU974" s="24"/>
      <c r="EV974" s="24"/>
      <c r="EW974" s="24"/>
      <c r="EX974" s="24"/>
      <c r="EY974" s="24"/>
      <c r="EZ974" s="24"/>
      <c r="FA974" s="24"/>
      <c r="FB974" s="24"/>
      <c r="FC974" s="24"/>
      <c r="FD974" s="24"/>
      <c r="FE974" s="24"/>
      <c r="FF974" s="24"/>
      <c r="FG974" s="24"/>
      <c r="FH974" s="24"/>
      <c r="FI974" s="24"/>
      <c r="FJ974" s="24"/>
      <c r="FK974" s="24"/>
      <c r="FL974" s="24"/>
      <c r="FM974" s="24"/>
      <c r="FN974" s="24"/>
      <c r="FO974" s="24"/>
      <c r="FP974" s="24"/>
      <c r="FQ974" s="24"/>
      <c r="FR974" s="24"/>
      <c r="FS974" s="24"/>
      <c r="FT974" s="24"/>
      <c r="FU974" s="24"/>
    </row>
    <row r="975" spans="1:177" ht="18.75">
      <c r="A975" s="21">
        <f t="shared" si="328"/>
        <v>13</v>
      </c>
      <c r="B975" s="39"/>
      <c r="C975" s="110" t="s">
        <v>37</v>
      </c>
      <c r="D975" s="111" t="s">
        <v>290</v>
      </c>
      <c r="E975" s="241">
        <f aca="true" t="shared" si="330" ref="E975:L975">SUM(E976)</f>
        <v>7863</v>
      </c>
      <c r="F975" s="241">
        <f t="shared" si="330"/>
        <v>7322</v>
      </c>
      <c r="G975" s="241">
        <f t="shared" si="330"/>
        <v>8000</v>
      </c>
      <c r="H975" s="241">
        <f t="shared" si="330"/>
        <v>8000</v>
      </c>
      <c r="I975" s="241">
        <f t="shared" si="330"/>
        <v>5500</v>
      </c>
      <c r="J975" s="241">
        <f t="shared" si="330"/>
        <v>8000</v>
      </c>
      <c r="K975" s="241">
        <f t="shared" si="330"/>
        <v>8000</v>
      </c>
      <c r="L975" s="241">
        <f t="shared" si="330"/>
        <v>8000</v>
      </c>
      <c r="M975" s="229">
        <f>SUM(L975/K975)*100</f>
        <v>100</v>
      </c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4"/>
      <c r="CO975" s="24"/>
      <c r="CP975" s="24"/>
      <c r="CQ975" s="24"/>
      <c r="CR975" s="24"/>
      <c r="CS975" s="24"/>
      <c r="CT975" s="24"/>
      <c r="CU975" s="24"/>
      <c r="CV975" s="24"/>
      <c r="CW975" s="24"/>
      <c r="CX975" s="24"/>
      <c r="CY975" s="24"/>
      <c r="CZ975" s="24"/>
      <c r="DA975" s="24"/>
      <c r="DB975" s="24"/>
      <c r="DC975" s="24"/>
      <c r="DD975" s="24"/>
      <c r="DE975" s="24"/>
      <c r="DF975" s="24"/>
      <c r="DG975" s="24"/>
      <c r="DH975" s="24"/>
      <c r="DI975" s="24"/>
      <c r="DJ975" s="24"/>
      <c r="DK975" s="24"/>
      <c r="DL975" s="24"/>
      <c r="DM975" s="24"/>
      <c r="DN975" s="24"/>
      <c r="DO975" s="24"/>
      <c r="DP975" s="24"/>
      <c r="DQ975" s="24"/>
      <c r="DR975" s="24"/>
      <c r="DS975" s="24"/>
      <c r="DT975" s="24"/>
      <c r="DU975" s="24"/>
      <c r="DV975" s="24"/>
      <c r="DW975" s="24"/>
      <c r="DX975" s="24"/>
      <c r="DY975" s="24"/>
      <c r="DZ975" s="24"/>
      <c r="EA975" s="24"/>
      <c r="EB975" s="24"/>
      <c r="EC975" s="24"/>
      <c r="ED975" s="24"/>
      <c r="EE975" s="24"/>
      <c r="EF975" s="24"/>
      <c r="EG975" s="24"/>
      <c r="EH975" s="24"/>
      <c r="EI975" s="24"/>
      <c r="EJ975" s="24"/>
      <c r="EK975" s="24"/>
      <c r="EL975" s="24"/>
      <c r="EM975" s="24"/>
      <c r="EN975" s="24"/>
      <c r="EO975" s="24"/>
      <c r="EP975" s="24"/>
      <c r="EQ975" s="24"/>
      <c r="ER975" s="24"/>
      <c r="ES975" s="24"/>
      <c r="ET975" s="24"/>
      <c r="EU975" s="24"/>
      <c r="EV975" s="24"/>
      <c r="EW975" s="24"/>
      <c r="EX975" s="24"/>
      <c r="EY975" s="24"/>
      <c r="EZ975" s="24"/>
      <c r="FA975" s="24"/>
      <c r="FB975" s="24"/>
      <c r="FC975" s="24"/>
      <c r="FD975" s="24"/>
      <c r="FE975" s="24"/>
      <c r="FF975" s="24"/>
      <c r="FG975" s="24"/>
      <c r="FH975" s="24"/>
      <c r="FI975" s="24"/>
      <c r="FJ975" s="24"/>
      <c r="FK975" s="24"/>
      <c r="FL975" s="24"/>
      <c r="FM975" s="24"/>
      <c r="FN975" s="24"/>
      <c r="FO975" s="24"/>
      <c r="FP975" s="24"/>
      <c r="FQ975" s="24"/>
      <c r="FR975" s="24"/>
      <c r="FS975" s="24"/>
      <c r="FT975" s="24"/>
      <c r="FU975" s="24"/>
    </row>
    <row r="976" spans="1:177" ht="18.75">
      <c r="A976" s="21">
        <f aca="true" t="shared" si="331" ref="A976:A989">SUM(A975+1)</f>
        <v>14</v>
      </c>
      <c r="B976" s="39"/>
      <c r="C976" s="110" t="s">
        <v>31</v>
      </c>
      <c r="D976" s="111" t="s">
        <v>115</v>
      </c>
      <c r="E976" s="241">
        <v>7863</v>
      </c>
      <c r="F976" s="241">
        <v>7322</v>
      </c>
      <c r="G976" s="241">
        <v>8000</v>
      </c>
      <c r="H976" s="241">
        <v>8000</v>
      </c>
      <c r="I976" s="241">
        <v>5500</v>
      </c>
      <c r="J976" s="241">
        <v>8000</v>
      </c>
      <c r="K976" s="241">
        <v>8000</v>
      </c>
      <c r="L976" s="241">
        <v>8000</v>
      </c>
      <c r="M976" s="229">
        <f>SUM(L976/K976)*100</f>
        <v>100</v>
      </c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  <c r="CN976" s="24"/>
      <c r="CO976" s="24"/>
      <c r="CP976" s="24"/>
      <c r="CQ976" s="24"/>
      <c r="CR976" s="24"/>
      <c r="CS976" s="24"/>
      <c r="CT976" s="24"/>
      <c r="CU976" s="24"/>
      <c r="CV976" s="24"/>
      <c r="CW976" s="24"/>
      <c r="CX976" s="24"/>
      <c r="CY976" s="24"/>
      <c r="CZ976" s="24"/>
      <c r="DA976" s="24"/>
      <c r="DB976" s="24"/>
      <c r="DC976" s="24"/>
      <c r="DD976" s="24"/>
      <c r="DE976" s="24"/>
      <c r="DF976" s="24"/>
      <c r="DG976" s="24"/>
      <c r="DH976" s="24"/>
      <c r="DI976" s="24"/>
      <c r="DJ976" s="24"/>
      <c r="DK976" s="24"/>
      <c r="DL976" s="24"/>
      <c r="DM976" s="24"/>
      <c r="DN976" s="24"/>
      <c r="DO976" s="24"/>
      <c r="DP976" s="24"/>
      <c r="DQ976" s="24"/>
      <c r="DR976" s="24"/>
      <c r="DS976" s="24"/>
      <c r="DT976" s="24"/>
      <c r="DU976" s="24"/>
      <c r="DV976" s="24"/>
      <c r="DW976" s="24"/>
      <c r="DX976" s="24"/>
      <c r="DY976" s="24"/>
      <c r="DZ976" s="24"/>
      <c r="EA976" s="24"/>
      <c r="EB976" s="24"/>
      <c r="EC976" s="24"/>
      <c r="ED976" s="24"/>
      <c r="EE976" s="24"/>
      <c r="EF976" s="24"/>
      <c r="EG976" s="24"/>
      <c r="EH976" s="24"/>
      <c r="EI976" s="24"/>
      <c r="EJ976" s="24"/>
      <c r="EK976" s="24"/>
      <c r="EL976" s="24"/>
      <c r="EM976" s="24"/>
      <c r="EN976" s="24"/>
      <c r="EO976" s="24"/>
      <c r="EP976" s="24"/>
      <c r="EQ976" s="24"/>
      <c r="ER976" s="24"/>
      <c r="ES976" s="24"/>
      <c r="ET976" s="24"/>
      <c r="EU976" s="24"/>
      <c r="EV976" s="24"/>
      <c r="EW976" s="24"/>
      <c r="EX976" s="24"/>
      <c r="EY976" s="24"/>
      <c r="EZ976" s="24"/>
      <c r="FA976" s="24"/>
      <c r="FB976" s="24"/>
      <c r="FC976" s="24"/>
      <c r="FD976" s="24"/>
      <c r="FE976" s="24"/>
      <c r="FF976" s="24"/>
      <c r="FG976" s="24"/>
      <c r="FH976" s="24"/>
      <c r="FI976" s="24"/>
      <c r="FJ976" s="24"/>
      <c r="FK976" s="24"/>
      <c r="FL976" s="24"/>
      <c r="FM976" s="24"/>
      <c r="FN976" s="24"/>
      <c r="FO976" s="24"/>
      <c r="FP976" s="24"/>
      <c r="FQ976" s="24"/>
      <c r="FR976" s="24"/>
      <c r="FS976" s="24"/>
      <c r="FT976" s="24"/>
      <c r="FU976" s="24"/>
    </row>
    <row r="977" spans="1:177" ht="18.75">
      <c r="A977" s="21">
        <f t="shared" si="331"/>
        <v>15</v>
      </c>
      <c r="B977" s="39"/>
      <c r="C977" s="110"/>
      <c r="D977" s="111"/>
      <c r="E977" s="241"/>
      <c r="F977" s="241"/>
      <c r="G977" s="241"/>
      <c r="H977" s="241"/>
      <c r="I977" s="241"/>
      <c r="J977" s="241"/>
      <c r="K977" s="241"/>
      <c r="L977" s="241"/>
      <c r="M977" s="36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4"/>
      <c r="CP977" s="24"/>
      <c r="CQ977" s="24"/>
      <c r="CR977" s="24"/>
      <c r="CS977" s="24"/>
      <c r="CT977" s="24"/>
      <c r="CU977" s="24"/>
      <c r="CV977" s="24"/>
      <c r="CW977" s="24"/>
      <c r="CX977" s="24"/>
      <c r="CY977" s="24"/>
      <c r="CZ977" s="24"/>
      <c r="DA977" s="24"/>
      <c r="DB977" s="24"/>
      <c r="DC977" s="24"/>
      <c r="DD977" s="24"/>
      <c r="DE977" s="24"/>
      <c r="DF977" s="24"/>
      <c r="DG977" s="24"/>
      <c r="DH977" s="24"/>
      <c r="DI977" s="24"/>
      <c r="DJ977" s="24"/>
      <c r="DK977" s="24"/>
      <c r="DL977" s="24"/>
      <c r="DM977" s="24"/>
      <c r="DN977" s="24"/>
      <c r="DO977" s="24"/>
      <c r="DP977" s="24"/>
      <c r="DQ977" s="24"/>
      <c r="DR977" s="24"/>
      <c r="DS977" s="24"/>
      <c r="DT977" s="24"/>
      <c r="DU977" s="24"/>
      <c r="DV977" s="24"/>
      <c r="DW977" s="24"/>
      <c r="DX977" s="24"/>
      <c r="DY977" s="24"/>
      <c r="DZ977" s="24"/>
      <c r="EA977" s="24"/>
      <c r="EB977" s="24"/>
      <c r="EC977" s="24"/>
      <c r="ED977" s="24"/>
      <c r="EE977" s="24"/>
      <c r="EF977" s="24"/>
      <c r="EG977" s="24"/>
      <c r="EH977" s="24"/>
      <c r="EI977" s="24"/>
      <c r="EJ977" s="24"/>
      <c r="EK977" s="24"/>
      <c r="EL977" s="24"/>
      <c r="EM977" s="24"/>
      <c r="EN977" s="24"/>
      <c r="EO977" s="24"/>
      <c r="EP977" s="24"/>
      <c r="EQ977" s="24"/>
      <c r="ER977" s="24"/>
      <c r="ES977" s="24"/>
      <c r="ET977" s="24"/>
      <c r="EU977" s="24"/>
      <c r="EV977" s="24"/>
      <c r="EW977" s="24"/>
      <c r="EX977" s="24"/>
      <c r="EY977" s="24"/>
      <c r="EZ977" s="24"/>
      <c r="FA977" s="24"/>
      <c r="FB977" s="24"/>
      <c r="FC977" s="24"/>
      <c r="FD977" s="24"/>
      <c r="FE977" s="24"/>
      <c r="FF977" s="24"/>
      <c r="FG977" s="24"/>
      <c r="FH977" s="24"/>
      <c r="FI977" s="24"/>
      <c r="FJ977" s="24"/>
      <c r="FK977" s="24"/>
      <c r="FL977" s="24"/>
      <c r="FM977" s="24"/>
      <c r="FN977" s="24"/>
      <c r="FO977" s="24"/>
      <c r="FP977" s="24"/>
      <c r="FQ977" s="24"/>
      <c r="FR977" s="24"/>
      <c r="FS977" s="24"/>
      <c r="FT977" s="24"/>
      <c r="FU977" s="24"/>
    </row>
    <row r="978" spans="1:177" ht="18.75">
      <c r="A978" s="21">
        <f t="shared" si="331"/>
        <v>16</v>
      </c>
      <c r="B978" s="42"/>
      <c r="C978" s="110" t="s">
        <v>291</v>
      </c>
      <c r="D978" s="111" t="s">
        <v>436</v>
      </c>
      <c r="E978" s="241">
        <f>SUM(E979:E981)</f>
        <v>20591</v>
      </c>
      <c r="F978" s="241">
        <f>SUM(F979:F982)</f>
        <v>13592</v>
      </c>
      <c r="G978" s="241">
        <f>SUM(G979+G980)</f>
        <v>0</v>
      </c>
      <c r="H978" s="241">
        <f>SUM(H979:H982)</f>
        <v>16780</v>
      </c>
      <c r="I978" s="241">
        <f>SUM(I979+I980)</f>
        <v>20590</v>
      </c>
      <c r="J978" s="241">
        <f>SUM(J979+J980)</f>
        <v>0</v>
      </c>
      <c r="K978" s="241">
        <f>SUM(K979+K980)</f>
        <v>0</v>
      </c>
      <c r="L978" s="241">
        <f>SUM(L979+L980)</f>
        <v>0</v>
      </c>
      <c r="M978" s="36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  <c r="CN978" s="24"/>
      <c r="CO978" s="24"/>
      <c r="CP978" s="24"/>
      <c r="CQ978" s="24"/>
      <c r="CR978" s="24"/>
      <c r="CS978" s="24"/>
      <c r="CT978" s="24"/>
      <c r="CU978" s="24"/>
      <c r="CV978" s="24"/>
      <c r="CW978" s="24"/>
      <c r="CX978" s="24"/>
      <c r="CY978" s="24"/>
      <c r="CZ978" s="24"/>
      <c r="DA978" s="24"/>
      <c r="DB978" s="24"/>
      <c r="DC978" s="24"/>
      <c r="DD978" s="24"/>
      <c r="DE978" s="24"/>
      <c r="DF978" s="24"/>
      <c r="DG978" s="24"/>
      <c r="DH978" s="24"/>
      <c r="DI978" s="24"/>
      <c r="DJ978" s="24"/>
      <c r="DK978" s="24"/>
      <c r="DL978" s="24"/>
      <c r="DM978" s="24"/>
      <c r="DN978" s="24"/>
      <c r="DO978" s="24"/>
      <c r="DP978" s="24"/>
      <c r="DQ978" s="24"/>
      <c r="DR978" s="24"/>
      <c r="DS978" s="24"/>
      <c r="DT978" s="24"/>
      <c r="DU978" s="24"/>
      <c r="DV978" s="24"/>
      <c r="DW978" s="24"/>
      <c r="DX978" s="24"/>
      <c r="DY978" s="24"/>
      <c r="DZ978" s="24"/>
      <c r="EA978" s="24"/>
      <c r="EB978" s="24"/>
      <c r="EC978" s="24"/>
      <c r="ED978" s="24"/>
      <c r="EE978" s="24"/>
      <c r="EF978" s="24"/>
      <c r="EG978" s="24"/>
      <c r="EH978" s="24"/>
      <c r="EI978" s="24"/>
      <c r="EJ978" s="24"/>
      <c r="EK978" s="24"/>
      <c r="EL978" s="24"/>
      <c r="EM978" s="24"/>
      <c r="EN978" s="24"/>
      <c r="EO978" s="24"/>
      <c r="EP978" s="24"/>
      <c r="EQ978" s="24"/>
      <c r="ER978" s="24"/>
      <c r="ES978" s="24"/>
      <c r="ET978" s="24"/>
      <c r="EU978" s="24"/>
      <c r="EV978" s="24"/>
      <c r="EW978" s="24"/>
      <c r="EX978" s="24"/>
      <c r="EY978" s="24"/>
      <c r="EZ978" s="24"/>
      <c r="FA978" s="24"/>
      <c r="FB978" s="24"/>
      <c r="FC978" s="24"/>
      <c r="FD978" s="24"/>
      <c r="FE978" s="24"/>
      <c r="FF978" s="24"/>
      <c r="FG978" s="24"/>
      <c r="FH978" s="24"/>
      <c r="FI978" s="24"/>
      <c r="FJ978" s="24"/>
      <c r="FK978" s="24"/>
      <c r="FL978" s="24"/>
      <c r="FM978" s="24"/>
      <c r="FN978" s="24"/>
      <c r="FO978" s="24"/>
      <c r="FP978" s="24"/>
      <c r="FQ978" s="24"/>
      <c r="FR978" s="24"/>
      <c r="FS978" s="24"/>
      <c r="FT978" s="24"/>
      <c r="FU978" s="24"/>
    </row>
    <row r="979" spans="1:177" ht="18.75">
      <c r="A979" s="21">
        <f t="shared" si="331"/>
        <v>17</v>
      </c>
      <c r="B979" s="39"/>
      <c r="C979" s="110" t="s">
        <v>55</v>
      </c>
      <c r="D979" s="111" t="s">
        <v>395</v>
      </c>
      <c r="E979" s="241"/>
      <c r="F979" s="241">
        <v>13592</v>
      </c>
      <c r="G979" s="241"/>
      <c r="H979" s="241"/>
      <c r="I979" s="241"/>
      <c r="J979" s="241"/>
      <c r="K979" s="241"/>
      <c r="L979" s="241"/>
      <c r="M979" s="36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  <c r="CN979" s="24"/>
      <c r="CO979" s="24"/>
      <c r="CP979" s="24"/>
      <c r="CQ979" s="24"/>
      <c r="CR979" s="24"/>
      <c r="CS979" s="24"/>
      <c r="CT979" s="24"/>
      <c r="CU979" s="24"/>
      <c r="CV979" s="24"/>
      <c r="CW979" s="24"/>
      <c r="CX979" s="24"/>
      <c r="CY979" s="24"/>
      <c r="CZ979" s="24"/>
      <c r="DA979" s="24"/>
      <c r="DB979" s="24"/>
      <c r="DC979" s="24"/>
      <c r="DD979" s="24"/>
      <c r="DE979" s="24"/>
      <c r="DF979" s="24"/>
      <c r="DG979" s="24"/>
      <c r="DH979" s="24"/>
      <c r="DI979" s="24"/>
      <c r="DJ979" s="24"/>
      <c r="DK979" s="24"/>
      <c r="DL979" s="24"/>
      <c r="DM979" s="24"/>
      <c r="DN979" s="24"/>
      <c r="DO979" s="24"/>
      <c r="DP979" s="24"/>
      <c r="DQ979" s="24"/>
      <c r="DR979" s="24"/>
      <c r="DS979" s="24"/>
      <c r="DT979" s="24"/>
      <c r="DU979" s="24"/>
      <c r="DV979" s="24"/>
      <c r="DW979" s="24"/>
      <c r="DX979" s="24"/>
      <c r="DY979" s="24"/>
      <c r="DZ979" s="24"/>
      <c r="EA979" s="24"/>
      <c r="EB979" s="24"/>
      <c r="EC979" s="24"/>
      <c r="ED979" s="24"/>
      <c r="EE979" s="24"/>
      <c r="EF979" s="24"/>
      <c r="EG979" s="24"/>
      <c r="EH979" s="24"/>
      <c r="EI979" s="24"/>
      <c r="EJ979" s="24"/>
      <c r="EK979" s="24"/>
      <c r="EL979" s="24"/>
      <c r="EM979" s="24"/>
      <c r="EN979" s="24"/>
      <c r="EO979" s="24"/>
      <c r="EP979" s="24"/>
      <c r="EQ979" s="24"/>
      <c r="ER979" s="24"/>
      <c r="ES979" s="24"/>
      <c r="ET979" s="24"/>
      <c r="EU979" s="24"/>
      <c r="EV979" s="24"/>
      <c r="EW979" s="24"/>
      <c r="EX979" s="24"/>
      <c r="EY979" s="24"/>
      <c r="EZ979" s="24"/>
      <c r="FA979" s="24"/>
      <c r="FB979" s="24"/>
      <c r="FC979" s="24"/>
      <c r="FD979" s="24"/>
      <c r="FE979" s="24"/>
      <c r="FF979" s="24"/>
      <c r="FG979" s="24"/>
      <c r="FH979" s="24"/>
      <c r="FI979" s="24"/>
      <c r="FJ979" s="24"/>
      <c r="FK979" s="24"/>
      <c r="FL979" s="24"/>
      <c r="FM979" s="24"/>
      <c r="FN979" s="24"/>
      <c r="FO979" s="24"/>
      <c r="FP979" s="24"/>
      <c r="FQ979" s="24"/>
      <c r="FR979" s="24"/>
      <c r="FS979" s="24"/>
      <c r="FT979" s="24"/>
      <c r="FU979" s="24"/>
    </row>
    <row r="980" spans="1:177" ht="18.75">
      <c r="A980" s="21">
        <f t="shared" si="331"/>
        <v>18</v>
      </c>
      <c r="B980" s="39"/>
      <c r="C980" s="110" t="s">
        <v>55</v>
      </c>
      <c r="D980" s="111" t="s">
        <v>437</v>
      </c>
      <c r="E980" s="241">
        <v>18699</v>
      </c>
      <c r="F980" s="241">
        <v>0</v>
      </c>
      <c r="G980" s="241">
        <v>0</v>
      </c>
      <c r="H980" s="241">
        <v>10000</v>
      </c>
      <c r="I980" s="241">
        <v>20590</v>
      </c>
      <c r="J980" s="241">
        <v>0</v>
      </c>
      <c r="K980" s="241">
        <v>0</v>
      </c>
      <c r="L980" s="241">
        <v>0</v>
      </c>
      <c r="M980" s="36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4"/>
      <c r="CO980" s="24"/>
      <c r="CP980" s="24"/>
      <c r="CQ980" s="24"/>
      <c r="CR980" s="24"/>
      <c r="CS980" s="24"/>
      <c r="CT980" s="24"/>
      <c r="CU980" s="24"/>
      <c r="CV980" s="24"/>
      <c r="CW980" s="24"/>
      <c r="CX980" s="24"/>
      <c r="CY980" s="24"/>
      <c r="CZ980" s="24"/>
      <c r="DA980" s="24"/>
      <c r="DB980" s="24"/>
      <c r="DC980" s="24"/>
      <c r="DD980" s="24"/>
      <c r="DE980" s="24"/>
      <c r="DF980" s="24"/>
      <c r="DG980" s="24"/>
      <c r="DH980" s="24"/>
      <c r="DI980" s="24"/>
      <c r="DJ980" s="24"/>
      <c r="DK980" s="24"/>
      <c r="DL980" s="24"/>
      <c r="DM980" s="24"/>
      <c r="DN980" s="24"/>
      <c r="DO980" s="24"/>
      <c r="DP980" s="24"/>
      <c r="DQ980" s="24"/>
      <c r="DR980" s="24"/>
      <c r="DS980" s="24"/>
      <c r="DT980" s="24"/>
      <c r="DU980" s="24"/>
      <c r="DV980" s="24"/>
      <c r="DW980" s="24"/>
      <c r="DX980" s="24"/>
      <c r="DY980" s="24"/>
      <c r="DZ980" s="24"/>
      <c r="EA980" s="24"/>
      <c r="EB980" s="24"/>
      <c r="EC980" s="24"/>
      <c r="ED980" s="24"/>
      <c r="EE980" s="24"/>
      <c r="EF980" s="24"/>
      <c r="EG980" s="24"/>
      <c r="EH980" s="24"/>
      <c r="EI980" s="24"/>
      <c r="EJ980" s="24"/>
      <c r="EK980" s="24"/>
      <c r="EL980" s="24"/>
      <c r="EM980" s="24"/>
      <c r="EN980" s="24"/>
      <c r="EO980" s="24"/>
      <c r="EP980" s="24"/>
      <c r="EQ980" s="24"/>
      <c r="ER980" s="24"/>
      <c r="ES980" s="24"/>
      <c r="ET980" s="24"/>
      <c r="EU980" s="24"/>
      <c r="EV980" s="24"/>
      <c r="EW980" s="24"/>
      <c r="EX980" s="24"/>
      <c r="EY980" s="24"/>
      <c r="EZ980" s="24"/>
      <c r="FA980" s="24"/>
      <c r="FB980" s="24"/>
      <c r="FC980" s="24"/>
      <c r="FD980" s="24"/>
      <c r="FE980" s="24"/>
      <c r="FF980" s="24"/>
      <c r="FG980" s="24"/>
      <c r="FH980" s="24"/>
      <c r="FI980" s="24"/>
      <c r="FJ980" s="24"/>
      <c r="FK980" s="24"/>
      <c r="FL980" s="24"/>
      <c r="FM980" s="24"/>
      <c r="FN980" s="24"/>
      <c r="FO980" s="24"/>
      <c r="FP980" s="24"/>
      <c r="FQ980" s="24"/>
      <c r="FR980" s="24"/>
      <c r="FS980" s="24"/>
      <c r="FT980" s="24"/>
      <c r="FU980" s="24"/>
    </row>
    <row r="981" spans="1:177" ht="18.75">
      <c r="A981" s="21">
        <f t="shared" si="331"/>
        <v>19</v>
      </c>
      <c r="B981" s="39"/>
      <c r="C981" s="110" t="s">
        <v>182</v>
      </c>
      <c r="D981" s="111" t="s">
        <v>487</v>
      </c>
      <c r="E981" s="241">
        <v>1892</v>
      </c>
      <c r="F981" s="241">
        <v>0</v>
      </c>
      <c r="G981" s="241"/>
      <c r="H981" s="241"/>
      <c r="I981" s="241"/>
      <c r="J981" s="241"/>
      <c r="K981" s="241"/>
      <c r="L981" s="241"/>
      <c r="M981" s="36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4"/>
      <c r="CP981" s="24"/>
      <c r="CQ981" s="24"/>
      <c r="CR981" s="24"/>
      <c r="CS981" s="24"/>
      <c r="CT981" s="24"/>
      <c r="CU981" s="24"/>
      <c r="CV981" s="24"/>
      <c r="CW981" s="24"/>
      <c r="CX981" s="24"/>
      <c r="CY981" s="24"/>
      <c r="CZ981" s="24"/>
      <c r="DA981" s="24"/>
      <c r="DB981" s="24"/>
      <c r="DC981" s="24"/>
      <c r="DD981" s="24"/>
      <c r="DE981" s="24"/>
      <c r="DF981" s="24"/>
      <c r="DG981" s="24"/>
      <c r="DH981" s="24"/>
      <c r="DI981" s="24"/>
      <c r="DJ981" s="24"/>
      <c r="DK981" s="24"/>
      <c r="DL981" s="24"/>
      <c r="DM981" s="24"/>
      <c r="DN981" s="24"/>
      <c r="DO981" s="24"/>
      <c r="DP981" s="24"/>
      <c r="DQ981" s="24"/>
      <c r="DR981" s="24"/>
      <c r="DS981" s="24"/>
      <c r="DT981" s="24"/>
      <c r="DU981" s="24"/>
      <c r="DV981" s="24"/>
      <c r="DW981" s="24"/>
      <c r="DX981" s="24"/>
      <c r="DY981" s="24"/>
      <c r="DZ981" s="24"/>
      <c r="EA981" s="24"/>
      <c r="EB981" s="24"/>
      <c r="EC981" s="24"/>
      <c r="ED981" s="24"/>
      <c r="EE981" s="24"/>
      <c r="EF981" s="24"/>
      <c r="EG981" s="24"/>
      <c r="EH981" s="24"/>
      <c r="EI981" s="24"/>
      <c r="EJ981" s="24"/>
      <c r="EK981" s="24"/>
      <c r="EL981" s="24"/>
      <c r="EM981" s="24"/>
      <c r="EN981" s="24"/>
      <c r="EO981" s="24"/>
      <c r="EP981" s="24"/>
      <c r="EQ981" s="24"/>
      <c r="ER981" s="24"/>
      <c r="ES981" s="24"/>
      <c r="ET981" s="24"/>
      <c r="EU981" s="24"/>
      <c r="EV981" s="24"/>
      <c r="EW981" s="24"/>
      <c r="EX981" s="24"/>
      <c r="EY981" s="24"/>
      <c r="EZ981" s="24"/>
      <c r="FA981" s="24"/>
      <c r="FB981" s="24"/>
      <c r="FC981" s="24"/>
      <c r="FD981" s="24"/>
      <c r="FE981" s="24"/>
      <c r="FF981" s="24"/>
      <c r="FG981" s="24"/>
      <c r="FH981" s="24"/>
      <c r="FI981" s="24"/>
      <c r="FJ981" s="24"/>
      <c r="FK981" s="24"/>
      <c r="FL981" s="24"/>
      <c r="FM981" s="24"/>
      <c r="FN981" s="24"/>
      <c r="FO981" s="24"/>
      <c r="FP981" s="24"/>
      <c r="FQ981" s="24"/>
      <c r="FR981" s="24"/>
      <c r="FS981" s="24"/>
      <c r="FT981" s="24"/>
      <c r="FU981" s="24"/>
    </row>
    <row r="982" spans="1:177" ht="18.75">
      <c r="A982" s="21">
        <f t="shared" si="331"/>
        <v>20</v>
      </c>
      <c r="B982" s="39"/>
      <c r="C982" s="110" t="s">
        <v>55</v>
      </c>
      <c r="D982" s="111" t="s">
        <v>506</v>
      </c>
      <c r="E982" s="241"/>
      <c r="F982" s="241"/>
      <c r="G982" s="241"/>
      <c r="H982" s="241">
        <v>6780</v>
      </c>
      <c r="I982" s="241"/>
      <c r="J982" s="241"/>
      <c r="K982" s="241"/>
      <c r="L982" s="241"/>
      <c r="M982" s="36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4"/>
      <c r="CO982" s="24"/>
      <c r="CP982" s="24"/>
      <c r="CQ982" s="24"/>
      <c r="CR982" s="24"/>
      <c r="CS982" s="24"/>
      <c r="CT982" s="24"/>
      <c r="CU982" s="24"/>
      <c r="CV982" s="24"/>
      <c r="CW982" s="24"/>
      <c r="CX982" s="24"/>
      <c r="CY982" s="24"/>
      <c r="CZ982" s="24"/>
      <c r="DA982" s="24"/>
      <c r="DB982" s="24"/>
      <c r="DC982" s="24"/>
      <c r="DD982" s="24"/>
      <c r="DE982" s="24"/>
      <c r="DF982" s="24"/>
      <c r="DG982" s="24"/>
      <c r="DH982" s="24"/>
      <c r="DI982" s="24"/>
      <c r="DJ982" s="24"/>
      <c r="DK982" s="24"/>
      <c r="DL982" s="24"/>
      <c r="DM982" s="24"/>
      <c r="DN982" s="24"/>
      <c r="DO982" s="24"/>
      <c r="DP982" s="24"/>
      <c r="DQ982" s="24"/>
      <c r="DR982" s="24"/>
      <c r="DS982" s="24"/>
      <c r="DT982" s="24"/>
      <c r="DU982" s="24"/>
      <c r="DV982" s="24"/>
      <c r="DW982" s="24"/>
      <c r="DX982" s="24"/>
      <c r="DY982" s="24"/>
      <c r="DZ982" s="24"/>
      <c r="EA982" s="24"/>
      <c r="EB982" s="24"/>
      <c r="EC982" s="24"/>
      <c r="ED982" s="24"/>
      <c r="EE982" s="24"/>
      <c r="EF982" s="24"/>
      <c r="EG982" s="24"/>
      <c r="EH982" s="24"/>
      <c r="EI982" s="24"/>
      <c r="EJ982" s="24"/>
      <c r="EK982" s="24"/>
      <c r="EL982" s="24"/>
      <c r="EM982" s="24"/>
      <c r="EN982" s="24"/>
      <c r="EO982" s="24"/>
      <c r="EP982" s="24"/>
      <c r="EQ982" s="24"/>
      <c r="ER982" s="24"/>
      <c r="ES982" s="24"/>
      <c r="ET982" s="24"/>
      <c r="EU982" s="24"/>
      <c r="EV982" s="24"/>
      <c r="EW982" s="24"/>
      <c r="EX982" s="24"/>
      <c r="EY982" s="24"/>
      <c r="EZ982" s="24"/>
      <c r="FA982" s="24"/>
      <c r="FB982" s="24"/>
      <c r="FC982" s="24"/>
      <c r="FD982" s="24"/>
      <c r="FE982" s="24"/>
      <c r="FF982" s="24"/>
      <c r="FG982" s="24"/>
      <c r="FH982" s="24"/>
      <c r="FI982" s="24"/>
      <c r="FJ982" s="24"/>
      <c r="FK982" s="24"/>
      <c r="FL982" s="24"/>
      <c r="FM982" s="24"/>
      <c r="FN982" s="24"/>
      <c r="FO982" s="24"/>
      <c r="FP982" s="24"/>
      <c r="FQ982" s="24"/>
      <c r="FR982" s="24"/>
      <c r="FS982" s="24"/>
      <c r="FT982" s="24"/>
      <c r="FU982" s="24"/>
    </row>
    <row r="983" spans="1:177" ht="18.75">
      <c r="A983" s="21">
        <f t="shared" si="331"/>
        <v>21</v>
      </c>
      <c r="B983" s="39"/>
      <c r="C983" s="110"/>
      <c r="D983" s="111"/>
      <c r="E983" s="241"/>
      <c r="F983" s="241"/>
      <c r="G983" s="241"/>
      <c r="H983" s="241"/>
      <c r="I983" s="241"/>
      <c r="J983" s="241"/>
      <c r="K983" s="241"/>
      <c r="L983" s="241"/>
      <c r="M983" s="36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4"/>
      <c r="CO983" s="24"/>
      <c r="CP983" s="24"/>
      <c r="CQ983" s="24"/>
      <c r="CR983" s="24"/>
      <c r="CS983" s="24"/>
      <c r="CT983" s="24"/>
      <c r="CU983" s="24"/>
      <c r="CV983" s="24"/>
      <c r="CW983" s="24"/>
      <c r="CX983" s="24"/>
      <c r="CY983" s="24"/>
      <c r="CZ983" s="24"/>
      <c r="DA983" s="24"/>
      <c r="DB983" s="24"/>
      <c r="DC983" s="24"/>
      <c r="DD983" s="24"/>
      <c r="DE983" s="24"/>
      <c r="DF983" s="24"/>
      <c r="DG983" s="24"/>
      <c r="DH983" s="24"/>
      <c r="DI983" s="24"/>
      <c r="DJ983" s="24"/>
      <c r="DK983" s="24"/>
      <c r="DL983" s="24"/>
      <c r="DM983" s="24"/>
      <c r="DN983" s="24"/>
      <c r="DO983" s="24"/>
      <c r="DP983" s="24"/>
      <c r="DQ983" s="24"/>
      <c r="DR983" s="24"/>
      <c r="DS983" s="24"/>
      <c r="DT983" s="24"/>
      <c r="DU983" s="24"/>
      <c r="DV983" s="24"/>
      <c r="DW983" s="24"/>
      <c r="DX983" s="24"/>
      <c r="DY983" s="24"/>
      <c r="DZ983" s="24"/>
      <c r="EA983" s="24"/>
      <c r="EB983" s="24"/>
      <c r="EC983" s="24"/>
      <c r="ED983" s="24"/>
      <c r="EE983" s="24"/>
      <c r="EF983" s="24"/>
      <c r="EG983" s="24"/>
      <c r="EH983" s="24"/>
      <c r="EI983" s="24"/>
      <c r="EJ983" s="24"/>
      <c r="EK983" s="24"/>
      <c r="EL983" s="24"/>
      <c r="EM983" s="24"/>
      <c r="EN983" s="24"/>
      <c r="EO983" s="24"/>
      <c r="EP983" s="24"/>
      <c r="EQ983" s="24"/>
      <c r="ER983" s="24"/>
      <c r="ES983" s="24"/>
      <c r="ET983" s="24"/>
      <c r="EU983" s="24"/>
      <c r="EV983" s="24"/>
      <c r="EW983" s="24"/>
      <c r="EX983" s="24"/>
      <c r="EY983" s="24"/>
      <c r="EZ983" s="24"/>
      <c r="FA983" s="24"/>
      <c r="FB983" s="24"/>
      <c r="FC983" s="24"/>
      <c r="FD983" s="24"/>
      <c r="FE983" s="24"/>
      <c r="FF983" s="24"/>
      <c r="FG983" s="24"/>
      <c r="FH983" s="24"/>
      <c r="FI983" s="24"/>
      <c r="FJ983" s="24"/>
      <c r="FK983" s="24"/>
      <c r="FL983" s="24"/>
      <c r="FM983" s="24"/>
      <c r="FN983" s="24"/>
      <c r="FO983" s="24"/>
      <c r="FP983" s="24"/>
      <c r="FQ983" s="24"/>
      <c r="FR983" s="24"/>
      <c r="FS983" s="24"/>
      <c r="FT983" s="24"/>
      <c r="FU983" s="24"/>
    </row>
    <row r="984" spans="1:177" ht="18.75">
      <c r="A984" s="21">
        <f t="shared" si="331"/>
        <v>22</v>
      </c>
      <c r="B984" s="39"/>
      <c r="C984" s="110" t="s">
        <v>246</v>
      </c>
      <c r="D984" s="111" t="s">
        <v>339</v>
      </c>
      <c r="E984" s="241">
        <f>SUM(E985:E989)</f>
        <v>142297</v>
      </c>
      <c r="F984" s="241">
        <f aca="true" t="shared" si="332" ref="F984:L984">SUM(F985:F989)</f>
        <v>163492</v>
      </c>
      <c r="G984" s="241">
        <f>SUM(G985:G989)</f>
        <v>155700</v>
      </c>
      <c r="H984" s="241">
        <f>SUM(H985:H989)</f>
        <v>171550</v>
      </c>
      <c r="I984" s="241">
        <f t="shared" si="332"/>
        <v>131700</v>
      </c>
      <c r="J984" s="241">
        <f t="shared" si="332"/>
        <v>168650</v>
      </c>
      <c r="K984" s="241">
        <f t="shared" si="332"/>
        <v>168650</v>
      </c>
      <c r="L984" s="241">
        <f t="shared" si="332"/>
        <v>168650</v>
      </c>
      <c r="M984" s="229">
        <f>SUM(L984/K984)*100</f>
        <v>100</v>
      </c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  <c r="CN984" s="24"/>
      <c r="CO984" s="24"/>
      <c r="CP984" s="24"/>
      <c r="CQ984" s="24"/>
      <c r="CR984" s="24"/>
      <c r="CS984" s="24"/>
      <c r="CT984" s="24"/>
      <c r="CU984" s="24"/>
      <c r="CV984" s="24"/>
      <c r="CW984" s="24"/>
      <c r="CX984" s="24"/>
      <c r="CY984" s="24"/>
      <c r="CZ984" s="24"/>
      <c r="DA984" s="24"/>
      <c r="DB984" s="24"/>
      <c r="DC984" s="24"/>
      <c r="DD984" s="24"/>
      <c r="DE984" s="24"/>
      <c r="DF984" s="24"/>
      <c r="DG984" s="24"/>
      <c r="DH984" s="24"/>
      <c r="DI984" s="24"/>
      <c r="DJ984" s="24"/>
      <c r="DK984" s="24"/>
      <c r="DL984" s="24"/>
      <c r="DM984" s="24"/>
      <c r="DN984" s="24"/>
      <c r="DO984" s="24"/>
      <c r="DP984" s="24"/>
      <c r="DQ984" s="24"/>
      <c r="DR984" s="24"/>
      <c r="DS984" s="24"/>
      <c r="DT984" s="24"/>
      <c r="DU984" s="24"/>
      <c r="DV984" s="24"/>
      <c r="DW984" s="24"/>
      <c r="DX984" s="24"/>
      <c r="DY984" s="24"/>
      <c r="DZ984" s="24"/>
      <c r="EA984" s="24"/>
      <c r="EB984" s="24"/>
      <c r="EC984" s="24"/>
      <c r="ED984" s="24"/>
      <c r="EE984" s="24"/>
      <c r="EF984" s="24"/>
      <c r="EG984" s="24"/>
      <c r="EH984" s="24"/>
      <c r="EI984" s="24"/>
      <c r="EJ984" s="24"/>
      <c r="EK984" s="24"/>
      <c r="EL984" s="24"/>
      <c r="EM984" s="24"/>
      <c r="EN984" s="24"/>
      <c r="EO984" s="24"/>
      <c r="EP984" s="24"/>
      <c r="EQ984" s="24"/>
      <c r="ER984" s="24"/>
      <c r="ES984" s="24"/>
      <c r="ET984" s="24"/>
      <c r="EU984" s="24"/>
      <c r="EV984" s="24"/>
      <c r="EW984" s="24"/>
      <c r="EX984" s="24"/>
      <c r="EY984" s="24"/>
      <c r="EZ984" s="24"/>
      <c r="FA984" s="24"/>
      <c r="FB984" s="24"/>
      <c r="FC984" s="24"/>
      <c r="FD984" s="24"/>
      <c r="FE984" s="24"/>
      <c r="FF984" s="24"/>
      <c r="FG984" s="24"/>
      <c r="FH984" s="24"/>
      <c r="FI984" s="24"/>
      <c r="FJ984" s="24"/>
      <c r="FK984" s="24"/>
      <c r="FL984" s="24"/>
      <c r="FM984" s="24"/>
      <c r="FN984" s="24"/>
      <c r="FO984" s="24"/>
      <c r="FP984" s="24"/>
      <c r="FQ984" s="24"/>
      <c r="FR984" s="24"/>
      <c r="FS984" s="24"/>
      <c r="FT984" s="24"/>
      <c r="FU984" s="24"/>
    </row>
    <row r="985" spans="1:177" ht="18.75">
      <c r="A985" s="21">
        <f t="shared" si="331"/>
        <v>23</v>
      </c>
      <c r="B985" s="39"/>
      <c r="C985" s="110" t="s">
        <v>60</v>
      </c>
      <c r="D985" s="111" t="s">
        <v>134</v>
      </c>
      <c r="E985" s="241">
        <v>96483</v>
      </c>
      <c r="F985" s="241">
        <v>113597</v>
      </c>
      <c r="G985" s="241">
        <v>110000</v>
      </c>
      <c r="H985" s="241">
        <v>125000</v>
      </c>
      <c r="I985" s="241">
        <v>93000</v>
      </c>
      <c r="J985" s="241">
        <v>120000</v>
      </c>
      <c r="K985" s="241">
        <v>120000</v>
      </c>
      <c r="L985" s="241">
        <v>120000</v>
      </c>
      <c r="M985" s="229">
        <f>SUM(L985/K985)*100</f>
        <v>100</v>
      </c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  <c r="CN985" s="24"/>
      <c r="CO985" s="24"/>
      <c r="CP985" s="24"/>
      <c r="CQ985" s="24"/>
      <c r="CR985" s="24"/>
      <c r="CS985" s="24"/>
      <c r="CT985" s="24"/>
      <c r="CU985" s="24"/>
      <c r="CV985" s="24"/>
      <c r="CW985" s="24"/>
      <c r="CX985" s="24"/>
      <c r="CY985" s="24"/>
      <c r="CZ985" s="24"/>
      <c r="DA985" s="24"/>
      <c r="DB985" s="24"/>
      <c r="DC985" s="24"/>
      <c r="DD985" s="24"/>
      <c r="DE985" s="24"/>
      <c r="DF985" s="24"/>
      <c r="DG985" s="24"/>
      <c r="DH985" s="24"/>
      <c r="DI985" s="24"/>
      <c r="DJ985" s="24"/>
      <c r="DK985" s="24"/>
      <c r="DL985" s="24"/>
      <c r="DM985" s="24"/>
      <c r="DN985" s="24"/>
      <c r="DO985" s="24"/>
      <c r="DP985" s="24"/>
      <c r="DQ985" s="24"/>
      <c r="DR985" s="24"/>
      <c r="DS985" s="24"/>
      <c r="DT985" s="24"/>
      <c r="DU985" s="24"/>
      <c r="DV985" s="24"/>
      <c r="DW985" s="24"/>
      <c r="DX985" s="24"/>
      <c r="DY985" s="24"/>
      <c r="DZ985" s="24"/>
      <c r="EA985" s="24"/>
      <c r="EB985" s="24"/>
      <c r="EC985" s="24"/>
      <c r="ED985" s="24"/>
      <c r="EE985" s="24"/>
      <c r="EF985" s="24"/>
      <c r="EG985" s="24"/>
      <c r="EH985" s="24"/>
      <c r="EI985" s="24"/>
      <c r="EJ985" s="24"/>
      <c r="EK985" s="24"/>
      <c r="EL985" s="24"/>
      <c r="EM985" s="24"/>
      <c r="EN985" s="24"/>
      <c r="EO985" s="24"/>
      <c r="EP985" s="24"/>
      <c r="EQ985" s="24"/>
      <c r="ER985" s="24"/>
      <c r="ES985" s="24"/>
      <c r="ET985" s="24"/>
      <c r="EU985" s="24"/>
      <c r="EV985" s="24"/>
      <c r="EW985" s="24"/>
      <c r="EX985" s="24"/>
      <c r="EY985" s="24"/>
      <c r="EZ985" s="24"/>
      <c r="FA985" s="24"/>
      <c r="FB985" s="24"/>
      <c r="FC985" s="24"/>
      <c r="FD985" s="24"/>
      <c r="FE985" s="24"/>
      <c r="FF985" s="24"/>
      <c r="FG985" s="24"/>
      <c r="FH985" s="24"/>
      <c r="FI985" s="24"/>
      <c r="FJ985" s="24"/>
      <c r="FK985" s="24"/>
      <c r="FL985" s="24"/>
      <c r="FM985" s="24"/>
      <c r="FN985" s="24"/>
      <c r="FO985" s="24"/>
      <c r="FP985" s="24"/>
      <c r="FQ985" s="24"/>
      <c r="FR985" s="24"/>
      <c r="FS985" s="24"/>
      <c r="FT985" s="24"/>
      <c r="FU985" s="24"/>
    </row>
    <row r="986" spans="1:177" ht="18.75">
      <c r="A986" s="21">
        <f t="shared" si="331"/>
        <v>24</v>
      </c>
      <c r="B986" s="39"/>
      <c r="C986" s="110" t="s">
        <v>61</v>
      </c>
      <c r="D986" s="111" t="s">
        <v>125</v>
      </c>
      <c r="E986" s="241">
        <v>34795</v>
      </c>
      <c r="F986" s="241">
        <v>40960</v>
      </c>
      <c r="G986" s="241">
        <v>38500</v>
      </c>
      <c r="H986" s="241">
        <v>37150</v>
      </c>
      <c r="I986" s="241">
        <v>31500</v>
      </c>
      <c r="J986" s="241">
        <v>37150</v>
      </c>
      <c r="K986" s="241">
        <v>37150</v>
      </c>
      <c r="L986" s="241">
        <v>37150</v>
      </c>
      <c r="M986" s="229">
        <f>SUM(L986/K986)*100</f>
        <v>100</v>
      </c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4"/>
      <c r="CO986" s="24"/>
      <c r="CP986" s="24"/>
      <c r="CQ986" s="24"/>
      <c r="CR986" s="24"/>
      <c r="CS986" s="24"/>
      <c r="CT986" s="24"/>
      <c r="CU986" s="24"/>
      <c r="CV986" s="24"/>
      <c r="CW986" s="24"/>
      <c r="CX986" s="24"/>
      <c r="CY986" s="24"/>
      <c r="CZ986" s="24"/>
      <c r="DA986" s="24"/>
      <c r="DB986" s="24"/>
      <c r="DC986" s="24"/>
      <c r="DD986" s="24"/>
      <c r="DE986" s="24"/>
      <c r="DF986" s="24"/>
      <c r="DG986" s="24"/>
      <c r="DH986" s="24"/>
      <c r="DI986" s="24"/>
      <c r="DJ986" s="24"/>
      <c r="DK986" s="24"/>
      <c r="DL986" s="24"/>
      <c r="DM986" s="24"/>
      <c r="DN986" s="24"/>
      <c r="DO986" s="24"/>
      <c r="DP986" s="24"/>
      <c r="DQ986" s="24"/>
      <c r="DR986" s="24"/>
      <c r="DS986" s="24"/>
      <c r="DT986" s="24"/>
      <c r="DU986" s="24"/>
      <c r="DV986" s="24"/>
      <c r="DW986" s="24"/>
      <c r="DX986" s="24"/>
      <c r="DY986" s="24"/>
      <c r="DZ986" s="24"/>
      <c r="EA986" s="24"/>
      <c r="EB986" s="24"/>
      <c r="EC986" s="24"/>
      <c r="ED986" s="24"/>
      <c r="EE986" s="24"/>
      <c r="EF986" s="24"/>
      <c r="EG986" s="24"/>
      <c r="EH986" s="24"/>
      <c r="EI986" s="24"/>
      <c r="EJ986" s="24"/>
      <c r="EK986" s="24"/>
      <c r="EL986" s="24"/>
      <c r="EM986" s="24"/>
      <c r="EN986" s="24"/>
      <c r="EO986" s="24"/>
      <c r="EP986" s="24"/>
      <c r="EQ986" s="24"/>
      <c r="ER986" s="24"/>
      <c r="ES986" s="24"/>
      <c r="ET986" s="24"/>
      <c r="EU986" s="24"/>
      <c r="EV986" s="24"/>
      <c r="EW986" s="24"/>
      <c r="EX986" s="24"/>
      <c r="EY986" s="24"/>
      <c r="EZ986" s="24"/>
      <c r="FA986" s="24"/>
      <c r="FB986" s="24"/>
      <c r="FC986" s="24"/>
      <c r="FD986" s="24"/>
      <c r="FE986" s="24"/>
      <c r="FF986" s="24"/>
      <c r="FG986" s="24"/>
      <c r="FH986" s="24"/>
      <c r="FI986" s="24"/>
      <c r="FJ986" s="24"/>
      <c r="FK986" s="24"/>
      <c r="FL986" s="24"/>
      <c r="FM986" s="24"/>
      <c r="FN986" s="24"/>
      <c r="FO986" s="24"/>
      <c r="FP986" s="24"/>
      <c r="FQ986" s="24"/>
      <c r="FR986" s="24"/>
      <c r="FS986" s="24"/>
      <c r="FT986" s="24"/>
      <c r="FU986" s="24"/>
    </row>
    <row r="987" spans="1:177" ht="18.75">
      <c r="A987" s="21">
        <f t="shared" si="331"/>
        <v>25</v>
      </c>
      <c r="B987" s="39"/>
      <c r="C987" s="110" t="s">
        <v>55</v>
      </c>
      <c r="D987" s="111" t="s">
        <v>76</v>
      </c>
      <c r="E987" s="241">
        <v>6948</v>
      </c>
      <c r="F987" s="241">
        <v>7918</v>
      </c>
      <c r="G987" s="241">
        <v>7200</v>
      </c>
      <c r="H987" s="241">
        <v>4500</v>
      </c>
      <c r="I987" s="241">
        <v>7200</v>
      </c>
      <c r="J987" s="241">
        <v>5000</v>
      </c>
      <c r="K987" s="241">
        <v>5000</v>
      </c>
      <c r="L987" s="241">
        <v>5000</v>
      </c>
      <c r="M987" s="229">
        <f>SUM(L987/K987)*100</f>
        <v>100</v>
      </c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4"/>
      <c r="CO987" s="24"/>
      <c r="CP987" s="24"/>
      <c r="CQ987" s="24"/>
      <c r="CR987" s="24"/>
      <c r="CS987" s="24"/>
      <c r="CT987" s="24"/>
      <c r="CU987" s="24"/>
      <c r="CV987" s="24"/>
      <c r="CW987" s="24"/>
      <c r="CX987" s="24"/>
      <c r="CY987" s="24"/>
      <c r="CZ987" s="24"/>
      <c r="DA987" s="24"/>
      <c r="DB987" s="24"/>
      <c r="DC987" s="24"/>
      <c r="DD987" s="24"/>
      <c r="DE987" s="24"/>
      <c r="DF987" s="24"/>
      <c r="DG987" s="24"/>
      <c r="DH987" s="24"/>
      <c r="DI987" s="24"/>
      <c r="DJ987" s="24"/>
      <c r="DK987" s="24"/>
      <c r="DL987" s="24"/>
      <c r="DM987" s="24"/>
      <c r="DN987" s="24"/>
      <c r="DO987" s="24"/>
      <c r="DP987" s="24"/>
      <c r="DQ987" s="24"/>
      <c r="DR987" s="24"/>
      <c r="DS987" s="24"/>
      <c r="DT987" s="24"/>
      <c r="DU987" s="24"/>
      <c r="DV987" s="24"/>
      <c r="DW987" s="24"/>
      <c r="DX987" s="24"/>
      <c r="DY987" s="24"/>
      <c r="DZ987" s="24"/>
      <c r="EA987" s="24"/>
      <c r="EB987" s="24"/>
      <c r="EC987" s="24"/>
      <c r="ED987" s="24"/>
      <c r="EE987" s="24"/>
      <c r="EF987" s="24"/>
      <c r="EG987" s="24"/>
      <c r="EH987" s="24"/>
      <c r="EI987" s="24"/>
      <c r="EJ987" s="24"/>
      <c r="EK987" s="24"/>
      <c r="EL987" s="24"/>
      <c r="EM987" s="24"/>
      <c r="EN987" s="24"/>
      <c r="EO987" s="24"/>
      <c r="EP987" s="24"/>
      <c r="EQ987" s="24"/>
      <c r="ER987" s="24"/>
      <c r="ES987" s="24"/>
      <c r="ET987" s="24"/>
      <c r="EU987" s="24"/>
      <c r="EV987" s="24"/>
      <c r="EW987" s="24"/>
      <c r="EX987" s="24"/>
      <c r="EY987" s="24"/>
      <c r="EZ987" s="24"/>
      <c r="FA987" s="24"/>
      <c r="FB987" s="24"/>
      <c r="FC987" s="24"/>
      <c r="FD987" s="24"/>
      <c r="FE987" s="24"/>
      <c r="FF987" s="24"/>
      <c r="FG987" s="24"/>
      <c r="FH987" s="24"/>
      <c r="FI987" s="24"/>
      <c r="FJ987" s="24"/>
      <c r="FK987" s="24"/>
      <c r="FL987" s="24"/>
      <c r="FM987" s="24"/>
      <c r="FN987" s="24"/>
      <c r="FO987" s="24"/>
      <c r="FP987" s="24"/>
      <c r="FQ987" s="24"/>
      <c r="FR987" s="24"/>
      <c r="FS987" s="24"/>
      <c r="FT987" s="24"/>
      <c r="FU987" s="24"/>
    </row>
    <row r="988" spans="1:177" ht="18.75">
      <c r="A988" s="21">
        <f t="shared" si="331"/>
        <v>26</v>
      </c>
      <c r="B988" s="39"/>
      <c r="C988" s="110" t="s">
        <v>403</v>
      </c>
      <c r="D988" s="111" t="s">
        <v>78</v>
      </c>
      <c r="E988" s="241">
        <v>3835</v>
      </c>
      <c r="F988" s="241">
        <v>252</v>
      </c>
      <c r="G988" s="241"/>
      <c r="H988" s="241"/>
      <c r="I988" s="241"/>
      <c r="J988" s="241"/>
      <c r="K988" s="241"/>
      <c r="L988" s="241"/>
      <c r="M988" s="229" t="e">
        <f>SUM(L988/K988)*100</f>
        <v>#DIV/0!</v>
      </c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4"/>
      <c r="CP988" s="24"/>
      <c r="CQ988" s="24"/>
      <c r="CR988" s="24"/>
      <c r="CS988" s="24"/>
      <c r="CT988" s="24"/>
      <c r="CU988" s="24"/>
      <c r="CV988" s="24"/>
      <c r="CW988" s="24"/>
      <c r="CX988" s="24"/>
      <c r="CY988" s="24"/>
      <c r="CZ988" s="24"/>
      <c r="DA988" s="24"/>
      <c r="DB988" s="24"/>
      <c r="DC988" s="24"/>
      <c r="DD988" s="24"/>
      <c r="DE988" s="24"/>
      <c r="DF988" s="24"/>
      <c r="DG988" s="24"/>
      <c r="DH988" s="24"/>
      <c r="DI988" s="24"/>
      <c r="DJ988" s="24"/>
      <c r="DK988" s="24"/>
      <c r="DL988" s="24"/>
      <c r="DM988" s="24"/>
      <c r="DN988" s="24"/>
      <c r="DO988" s="24"/>
      <c r="DP988" s="24"/>
      <c r="DQ988" s="24"/>
      <c r="DR988" s="24"/>
      <c r="DS988" s="24"/>
      <c r="DT988" s="24"/>
      <c r="DU988" s="24"/>
      <c r="DV988" s="24"/>
      <c r="DW988" s="24"/>
      <c r="DX988" s="24"/>
      <c r="DY988" s="24"/>
      <c r="DZ988" s="24"/>
      <c r="EA988" s="24"/>
      <c r="EB988" s="24"/>
      <c r="EC988" s="24"/>
      <c r="ED988" s="24"/>
      <c r="EE988" s="24"/>
      <c r="EF988" s="24"/>
      <c r="EG988" s="24"/>
      <c r="EH988" s="24"/>
      <c r="EI988" s="24"/>
      <c r="EJ988" s="24"/>
      <c r="EK988" s="24"/>
      <c r="EL988" s="24"/>
      <c r="EM988" s="24"/>
      <c r="EN988" s="24"/>
      <c r="EO988" s="24"/>
      <c r="EP988" s="24"/>
      <c r="EQ988" s="24"/>
      <c r="ER988" s="24"/>
      <c r="ES988" s="24"/>
      <c r="ET988" s="24"/>
      <c r="EU988" s="24"/>
      <c r="EV988" s="24"/>
      <c r="EW988" s="24"/>
      <c r="EX988" s="24"/>
      <c r="EY988" s="24"/>
      <c r="EZ988" s="24"/>
      <c r="FA988" s="24"/>
      <c r="FB988" s="24"/>
      <c r="FC988" s="24"/>
      <c r="FD988" s="24"/>
      <c r="FE988" s="24"/>
      <c r="FF988" s="24"/>
      <c r="FG988" s="24"/>
      <c r="FH988" s="24"/>
      <c r="FI988" s="24"/>
      <c r="FJ988" s="24"/>
      <c r="FK988" s="24"/>
      <c r="FL988" s="24"/>
      <c r="FM988" s="24"/>
      <c r="FN988" s="24"/>
      <c r="FO988" s="24"/>
      <c r="FP988" s="24"/>
      <c r="FQ988" s="24"/>
      <c r="FR988" s="24"/>
      <c r="FS988" s="24"/>
      <c r="FT988" s="24"/>
      <c r="FU988" s="24"/>
    </row>
    <row r="989" spans="1:177" ht="19.5" thickBot="1">
      <c r="A989" s="21">
        <f t="shared" si="331"/>
        <v>27</v>
      </c>
      <c r="B989" s="157"/>
      <c r="C989" s="158" t="s">
        <v>49</v>
      </c>
      <c r="D989" s="111" t="s">
        <v>511</v>
      </c>
      <c r="E989" s="242">
        <v>236</v>
      </c>
      <c r="F989" s="242">
        <v>765</v>
      </c>
      <c r="G989" s="242">
        <v>0</v>
      </c>
      <c r="H989" s="242">
        <v>4900</v>
      </c>
      <c r="I989" s="242">
        <v>0</v>
      </c>
      <c r="J989" s="326">
        <v>6500</v>
      </c>
      <c r="K989" s="242">
        <v>6500</v>
      </c>
      <c r="L989" s="242">
        <v>6500</v>
      </c>
      <c r="M989" s="161">
        <v>0</v>
      </c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4"/>
      <c r="CO989" s="24"/>
      <c r="CP989" s="24"/>
      <c r="CQ989" s="24"/>
      <c r="CR989" s="24"/>
      <c r="CS989" s="24"/>
      <c r="CT989" s="24"/>
      <c r="CU989" s="24"/>
      <c r="CV989" s="24"/>
      <c r="CW989" s="24"/>
      <c r="CX989" s="24"/>
      <c r="CY989" s="24"/>
      <c r="CZ989" s="24"/>
      <c r="DA989" s="24"/>
      <c r="DB989" s="24"/>
      <c r="DC989" s="24"/>
      <c r="DD989" s="24"/>
      <c r="DE989" s="24"/>
      <c r="DF989" s="24"/>
      <c r="DG989" s="24"/>
      <c r="DH989" s="24"/>
      <c r="DI989" s="24"/>
      <c r="DJ989" s="24"/>
      <c r="DK989" s="24"/>
      <c r="DL989" s="24"/>
      <c r="DM989" s="24"/>
      <c r="DN989" s="24"/>
      <c r="DO989" s="24"/>
      <c r="DP989" s="24"/>
      <c r="DQ989" s="24"/>
      <c r="DR989" s="24"/>
      <c r="DS989" s="24"/>
      <c r="DT989" s="24"/>
      <c r="DU989" s="24"/>
      <c r="DV989" s="24"/>
      <c r="DW989" s="24"/>
      <c r="DX989" s="24"/>
      <c r="DY989" s="24"/>
      <c r="DZ989" s="24"/>
      <c r="EA989" s="24"/>
      <c r="EB989" s="24"/>
      <c r="EC989" s="24"/>
      <c r="ED989" s="24"/>
      <c r="EE989" s="24"/>
      <c r="EF989" s="24"/>
      <c r="EG989" s="24"/>
      <c r="EH989" s="24"/>
      <c r="EI989" s="24"/>
      <c r="EJ989" s="24"/>
      <c r="EK989" s="24"/>
      <c r="EL989" s="24"/>
      <c r="EM989" s="24"/>
      <c r="EN989" s="24"/>
      <c r="EO989" s="24"/>
      <c r="EP989" s="24"/>
      <c r="EQ989" s="24"/>
      <c r="ER989" s="24"/>
      <c r="ES989" s="24"/>
      <c r="ET989" s="24"/>
      <c r="EU989" s="24"/>
      <c r="EV989" s="24"/>
      <c r="EW989" s="24"/>
      <c r="EX989" s="24"/>
      <c r="EY989" s="24"/>
      <c r="EZ989" s="24"/>
      <c r="FA989" s="24"/>
      <c r="FB989" s="24"/>
      <c r="FC989" s="24"/>
      <c r="FD989" s="24"/>
      <c r="FE989" s="24"/>
      <c r="FF989" s="24"/>
      <c r="FG989" s="24"/>
      <c r="FH989" s="24"/>
      <c r="FI989" s="24"/>
      <c r="FJ989" s="24"/>
      <c r="FK989" s="24"/>
      <c r="FL989" s="24"/>
      <c r="FM989" s="24"/>
      <c r="FN989" s="24"/>
      <c r="FO989" s="24"/>
      <c r="FP989" s="24"/>
      <c r="FQ989" s="24"/>
      <c r="FR989" s="24"/>
      <c r="FS989" s="24"/>
      <c r="FT989" s="24"/>
      <c r="FU989" s="24"/>
    </row>
    <row r="990" spans="1:177" ht="18.75">
      <c r="A990" s="201"/>
      <c r="B990" s="202"/>
      <c r="C990" s="207"/>
      <c r="D990" s="197" t="s">
        <v>12</v>
      </c>
      <c r="E990" s="198">
        <f aca="true" t="shared" si="333" ref="E990:L990">SUM(E5+E45+E90+E198+E324+E389+E424+E515+E648+E695+E796+E864+E941+E963)</f>
        <v>10530286</v>
      </c>
      <c r="F990" s="198">
        <f t="shared" si="333"/>
        <v>12662693</v>
      </c>
      <c r="G990" s="332">
        <f t="shared" si="333"/>
        <v>12069411</v>
      </c>
      <c r="H990" s="198">
        <f t="shared" si="333"/>
        <v>11962707</v>
      </c>
      <c r="I990" s="198" t="e">
        <f t="shared" si="333"/>
        <v>#REF!</v>
      </c>
      <c r="J990" s="363">
        <f t="shared" si="333"/>
        <v>14986786</v>
      </c>
      <c r="K990" s="363">
        <f t="shared" si="333"/>
        <v>13097999</v>
      </c>
      <c r="L990" s="198">
        <f t="shared" si="333"/>
        <v>11177200.2</v>
      </c>
      <c r="M990" s="231">
        <f>SUM(L990/J990)*100</f>
        <v>74.58036833247635</v>
      </c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  <c r="CN990" s="24"/>
      <c r="CO990" s="24"/>
      <c r="CP990" s="24"/>
      <c r="CQ990" s="24"/>
      <c r="CR990" s="24"/>
      <c r="CS990" s="24"/>
      <c r="CT990" s="24"/>
      <c r="CU990" s="24"/>
      <c r="CV990" s="24"/>
      <c r="CW990" s="24"/>
      <c r="CX990" s="24"/>
      <c r="CY990" s="24"/>
      <c r="CZ990" s="24"/>
      <c r="DA990" s="24"/>
      <c r="DB990" s="24"/>
      <c r="DC990" s="24"/>
      <c r="DD990" s="24"/>
      <c r="DE990" s="24"/>
      <c r="DF990" s="24"/>
      <c r="DG990" s="24"/>
      <c r="DH990" s="24"/>
      <c r="DI990" s="24"/>
      <c r="DJ990" s="24"/>
      <c r="DK990" s="24"/>
      <c r="DL990" s="24"/>
      <c r="DM990" s="24"/>
      <c r="DN990" s="24"/>
      <c r="DO990" s="24"/>
      <c r="DP990" s="24"/>
      <c r="DQ990" s="24"/>
      <c r="DR990" s="24"/>
      <c r="DS990" s="24"/>
      <c r="DT990" s="24"/>
      <c r="DU990" s="24"/>
      <c r="DV990" s="24"/>
      <c r="DW990" s="24"/>
      <c r="DX990" s="24"/>
      <c r="DY990" s="24"/>
      <c r="DZ990" s="24"/>
      <c r="EA990" s="24"/>
      <c r="EB990" s="24"/>
      <c r="EC990" s="24"/>
      <c r="ED990" s="24"/>
      <c r="EE990" s="24"/>
      <c r="EF990" s="24"/>
      <c r="EG990" s="24"/>
      <c r="EH990" s="24"/>
      <c r="EI990" s="24"/>
      <c r="EJ990" s="24"/>
      <c r="EK990" s="24"/>
      <c r="EL990" s="24"/>
      <c r="EM990" s="24"/>
      <c r="EN990" s="24"/>
      <c r="EO990" s="24"/>
      <c r="EP990" s="24"/>
      <c r="EQ990" s="24"/>
      <c r="ER990" s="24"/>
      <c r="ES990" s="24"/>
      <c r="ET990" s="24"/>
      <c r="EU990" s="24"/>
      <c r="EV990" s="24"/>
      <c r="EW990" s="24"/>
      <c r="EX990" s="24"/>
      <c r="EY990" s="24"/>
      <c r="EZ990" s="24"/>
      <c r="FA990" s="24"/>
      <c r="FB990" s="24"/>
      <c r="FC990" s="24"/>
      <c r="FD990" s="24"/>
      <c r="FE990" s="24"/>
      <c r="FF990" s="24"/>
      <c r="FG990" s="24"/>
      <c r="FH990" s="24"/>
      <c r="FI990" s="24"/>
      <c r="FJ990" s="24"/>
      <c r="FK990" s="24"/>
      <c r="FL990" s="24"/>
      <c r="FM990" s="24"/>
      <c r="FN990" s="24"/>
      <c r="FO990" s="24"/>
      <c r="FP990" s="24"/>
      <c r="FQ990" s="24"/>
      <c r="FR990" s="24"/>
      <c r="FS990" s="24"/>
      <c r="FT990" s="24"/>
      <c r="FU990" s="24"/>
    </row>
    <row r="991" spans="1:177" ht="18.75">
      <c r="A991" s="203"/>
      <c r="B991" s="204"/>
      <c r="C991" s="208" t="s">
        <v>354</v>
      </c>
      <c r="D991" s="199" t="s">
        <v>35</v>
      </c>
      <c r="E991" s="200">
        <f>SUM(E6+E46+E91+E199+E325+E390+E425+E649+E696+E797+E865+E942+E964+E634+E627+E611)</f>
        <v>5420654</v>
      </c>
      <c r="F991" s="200">
        <f>SUM(F6+F46+F91+F199+F325+F390+F425+F649+F696+F797+F865+F942+F964+F634+F627+F611)</f>
        <v>5892268</v>
      </c>
      <c r="G991" s="333">
        <f>SUM(G6+G46+G91+G199+G325+G390+G425+G649+G696+G797+G865+G942+G964+G634+G627+G611)</f>
        <v>6217216</v>
      </c>
      <c r="H991" s="243">
        <f>SUM(H6+H46+H91+H199+H325+H390+H425+H649+H696+H797+H865+H942+H964+H634+H627+H611+H561)</f>
        <v>7360014</v>
      </c>
      <c r="I991" s="243" t="e">
        <f>SUM(I6+I46+I91+I199+I325+I390+I425+I649+I696+I797+I865+I942+I964+I634+I627+I611+I561)</f>
        <v>#REF!</v>
      </c>
      <c r="J991" s="364">
        <f>SUM(J6+J46+J91+J199+J325+J390+J425+J649+J696+J797+J865+J942+J964+J634+J627+J611)</f>
        <v>6473728</v>
      </c>
      <c r="K991" s="364">
        <f>SUM(K6+K46+K91+K199+K325+K390+K425+K649+K696+K797+K865+K942+K964+K634+K627+K611+K561)</f>
        <v>7657041</v>
      </c>
      <c r="L991" s="243">
        <f>SUM(L6+L46+L91+L199+L325+L390+L425+L649+L696+L797+L865+L942+L964+L634+L627+L611+L561)</f>
        <v>6391591.2</v>
      </c>
      <c r="M991" s="232">
        <f>SUM(L991/J991)*100</f>
        <v>98.73122874485922</v>
      </c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  <c r="CN991" s="24"/>
      <c r="CO991" s="24"/>
      <c r="CP991" s="24"/>
      <c r="CQ991" s="24"/>
      <c r="CR991" s="24"/>
      <c r="CS991" s="24"/>
      <c r="CT991" s="24"/>
      <c r="CU991" s="24"/>
      <c r="CV991" s="24"/>
      <c r="CW991" s="24"/>
      <c r="CX991" s="24"/>
      <c r="CY991" s="24"/>
      <c r="CZ991" s="24"/>
      <c r="DA991" s="24"/>
      <c r="DB991" s="24"/>
      <c r="DC991" s="24"/>
      <c r="DD991" s="24"/>
      <c r="DE991" s="24"/>
      <c r="DF991" s="24"/>
      <c r="DG991" s="24"/>
      <c r="DH991" s="24"/>
      <c r="DI991" s="24"/>
      <c r="DJ991" s="24"/>
      <c r="DK991" s="24"/>
      <c r="DL991" s="24"/>
      <c r="DM991" s="24"/>
      <c r="DN991" s="24"/>
      <c r="DO991" s="24"/>
      <c r="DP991" s="24"/>
      <c r="DQ991" s="24"/>
      <c r="DR991" s="24"/>
      <c r="DS991" s="24"/>
      <c r="DT991" s="24"/>
      <c r="DU991" s="24"/>
      <c r="DV991" s="24"/>
      <c r="DW991" s="24"/>
      <c r="DX991" s="24"/>
      <c r="DY991" s="24"/>
      <c r="DZ991" s="24"/>
      <c r="EA991" s="24"/>
      <c r="EB991" s="24"/>
      <c r="EC991" s="24"/>
      <c r="ED991" s="24"/>
      <c r="EE991" s="24"/>
      <c r="EF991" s="24"/>
      <c r="EG991" s="24"/>
      <c r="EH991" s="24"/>
      <c r="EI991" s="24"/>
      <c r="EJ991" s="24"/>
      <c r="EK991" s="24"/>
      <c r="EL991" s="24"/>
      <c r="EM991" s="24"/>
      <c r="EN991" s="24"/>
      <c r="EO991" s="24"/>
      <c r="EP991" s="24"/>
      <c r="EQ991" s="24"/>
      <c r="ER991" s="24"/>
      <c r="ES991" s="24"/>
      <c r="ET991" s="24"/>
      <c r="EU991" s="24"/>
      <c r="EV991" s="24"/>
      <c r="EW991" s="24"/>
      <c r="EX991" s="24"/>
      <c r="EY991" s="24"/>
      <c r="EZ991" s="24"/>
      <c r="FA991" s="24"/>
      <c r="FB991" s="24"/>
      <c r="FC991" s="24"/>
      <c r="FD991" s="24"/>
      <c r="FE991" s="24"/>
      <c r="FF991" s="24"/>
      <c r="FG991" s="24"/>
      <c r="FH991" s="24"/>
      <c r="FI991" s="24"/>
      <c r="FJ991" s="24"/>
      <c r="FK991" s="24"/>
      <c r="FL991" s="24"/>
      <c r="FM991" s="24"/>
      <c r="FN991" s="24"/>
      <c r="FO991" s="24"/>
      <c r="FP991" s="24"/>
      <c r="FQ991" s="24"/>
      <c r="FR991" s="24"/>
      <c r="FS991" s="24"/>
      <c r="FT991" s="24"/>
      <c r="FU991" s="24"/>
    </row>
    <row r="992" spans="1:177" ht="18.75">
      <c r="A992" s="203"/>
      <c r="B992" s="204"/>
      <c r="C992" s="208" t="s">
        <v>9</v>
      </c>
      <c r="D992" s="199" t="s">
        <v>78</v>
      </c>
      <c r="E992" s="200">
        <f>SUM(E7+E47+E92+E200+E326+E391+E426+E650+E697+E798+E866+E943+E965+E521)</f>
        <v>1324549</v>
      </c>
      <c r="F992" s="200">
        <f>SUM(F7+F48+F92+F200+F326+F391+F426+F650+F697+F798+F866+F943+F965+F521)</f>
        <v>2473941</v>
      </c>
      <c r="G992" s="333">
        <f>SUM(G7+G47+G92+G200+G326+G391+G426+G650+G697+G798+G866+G943+G965+G521)</f>
        <v>1815271</v>
      </c>
      <c r="H992" s="243">
        <f>SUM(H7+H47+H92+H200+H326+H391+H426+H650+H697+H798+H866+H943+H965+H521+H635)</f>
        <v>579769</v>
      </c>
      <c r="I992" s="243" t="e">
        <f>SUM(I7+I47+I92+I200+I326+I391+I426+I650+I697+I798+I866+I943+I965+I521+I635)</f>
        <v>#REF!</v>
      </c>
      <c r="J992" s="364">
        <f>SUM(J7+J47+J92+J200+J326+J391+J426+J650+J697+J798+J866+J943+J965+J521+J635)</f>
        <v>4159574</v>
      </c>
      <c r="K992" s="364">
        <f>SUM(K7+K47+K92+K200+K326+K391+K426+K650+K697+K798+K866+K943+K965+K521+K635)</f>
        <v>803320</v>
      </c>
      <c r="L992" s="243">
        <f>SUM(L7+L47+L92+L200+L326+L391+L426+L650+L697+L798+L866+L943+L965+L521+L635)</f>
        <v>23000</v>
      </c>
      <c r="M992" s="232">
        <f>SUM(L992/J992)*100</f>
        <v>0.5529412386941548</v>
      </c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  <c r="CN992" s="24"/>
      <c r="CO992" s="24"/>
      <c r="CP992" s="24"/>
      <c r="CQ992" s="24"/>
      <c r="CR992" s="24"/>
      <c r="CS992" s="24"/>
      <c r="CT992" s="24"/>
      <c r="CU992" s="24"/>
      <c r="CV992" s="24"/>
      <c r="CW992" s="24"/>
      <c r="CX992" s="24"/>
      <c r="CY992" s="24"/>
      <c r="CZ992" s="24"/>
      <c r="DA992" s="24"/>
      <c r="DB992" s="24"/>
      <c r="DC992" s="24"/>
      <c r="DD992" s="24"/>
      <c r="DE992" s="24"/>
      <c r="DF992" s="24"/>
      <c r="DG992" s="24"/>
      <c r="DH992" s="24"/>
      <c r="DI992" s="24"/>
      <c r="DJ992" s="24"/>
      <c r="DK992" s="24"/>
      <c r="DL992" s="24"/>
      <c r="DM992" s="24"/>
      <c r="DN992" s="24"/>
      <c r="DO992" s="24"/>
      <c r="DP992" s="24"/>
      <c r="DQ992" s="24"/>
      <c r="DR992" s="24"/>
      <c r="DS992" s="24"/>
      <c r="DT992" s="24"/>
      <c r="DU992" s="24"/>
      <c r="DV992" s="24"/>
      <c r="DW992" s="24"/>
      <c r="DX992" s="24"/>
      <c r="DY992" s="24"/>
      <c r="DZ992" s="24"/>
      <c r="EA992" s="24"/>
      <c r="EB992" s="24"/>
      <c r="EC992" s="24"/>
      <c r="ED992" s="24"/>
      <c r="EE992" s="24"/>
      <c r="EF992" s="24"/>
      <c r="EG992" s="24"/>
      <c r="EH992" s="24"/>
      <c r="EI992" s="24"/>
      <c r="EJ992" s="24"/>
      <c r="EK992" s="24"/>
      <c r="EL992" s="24"/>
      <c r="EM992" s="24"/>
      <c r="EN992" s="24"/>
      <c r="EO992" s="24"/>
      <c r="EP992" s="24"/>
      <c r="EQ992" s="24"/>
      <c r="ER992" s="24"/>
      <c r="ES992" s="24"/>
      <c r="ET992" s="24"/>
      <c r="EU992" s="24"/>
      <c r="EV992" s="24"/>
      <c r="EW992" s="24"/>
      <c r="EX992" s="24"/>
      <c r="EY992" s="24"/>
      <c r="EZ992" s="24"/>
      <c r="FA992" s="24"/>
      <c r="FB992" s="24"/>
      <c r="FC992" s="24"/>
      <c r="FD992" s="24"/>
      <c r="FE992" s="24"/>
      <c r="FF992" s="24"/>
      <c r="FG992" s="24"/>
      <c r="FH992" s="24"/>
      <c r="FI992" s="24"/>
      <c r="FJ992" s="24"/>
      <c r="FK992" s="24"/>
      <c r="FL992" s="24"/>
      <c r="FM992" s="24"/>
      <c r="FN992" s="24"/>
      <c r="FO992" s="24"/>
      <c r="FP992" s="24"/>
      <c r="FQ992" s="24"/>
      <c r="FR992" s="24"/>
      <c r="FS992" s="24"/>
      <c r="FT992" s="24"/>
      <c r="FU992" s="24"/>
    </row>
    <row r="993" spans="1:177" ht="18.75">
      <c r="A993" s="203"/>
      <c r="B993" s="204"/>
      <c r="C993" s="208"/>
      <c r="D993" s="210" t="s">
        <v>41</v>
      </c>
      <c r="E993" s="200">
        <f aca="true" t="shared" si="334" ref="E993:L993">SUM(E8+E48+E93+E201+E327+E392+E427+E651+E698+E799+E867+E944+E966)</f>
        <v>175884</v>
      </c>
      <c r="F993" s="200">
        <f t="shared" si="334"/>
        <v>243460</v>
      </c>
      <c r="G993" s="333">
        <f t="shared" si="334"/>
        <v>204896</v>
      </c>
      <c r="H993" s="200">
        <f t="shared" si="334"/>
        <v>210896</v>
      </c>
      <c r="I993" s="200">
        <f t="shared" si="334"/>
        <v>174000</v>
      </c>
      <c r="J993" s="365">
        <f t="shared" si="334"/>
        <v>204896</v>
      </c>
      <c r="K993" s="365">
        <f t="shared" si="334"/>
        <v>170600</v>
      </c>
      <c r="L993" s="200">
        <f t="shared" si="334"/>
        <v>170600</v>
      </c>
      <c r="M993" s="232">
        <f>SUM(L993/J993)*100</f>
        <v>83.26175230360768</v>
      </c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  <c r="CN993" s="24"/>
      <c r="CO993" s="24"/>
      <c r="CP993" s="24"/>
      <c r="CQ993" s="24"/>
      <c r="CR993" s="24"/>
      <c r="CS993" s="24"/>
      <c r="CT993" s="24"/>
      <c r="CU993" s="24"/>
      <c r="CV993" s="24"/>
      <c r="CW993" s="24"/>
      <c r="CX993" s="24"/>
      <c r="CY993" s="24"/>
      <c r="CZ993" s="24"/>
      <c r="DA993" s="24"/>
      <c r="DB993" s="24"/>
      <c r="DC993" s="24"/>
      <c r="DD993" s="24"/>
      <c r="DE993" s="24"/>
      <c r="DF993" s="24"/>
      <c r="DG993" s="24"/>
      <c r="DH993" s="24"/>
      <c r="DI993" s="24"/>
      <c r="DJ993" s="24"/>
      <c r="DK993" s="24"/>
      <c r="DL993" s="24"/>
      <c r="DM993" s="24"/>
      <c r="DN993" s="24"/>
      <c r="DO993" s="24"/>
      <c r="DP993" s="24"/>
      <c r="DQ993" s="24"/>
      <c r="DR993" s="24"/>
      <c r="DS993" s="24"/>
      <c r="DT993" s="24"/>
      <c r="DU993" s="24"/>
      <c r="DV993" s="24"/>
      <c r="DW993" s="24"/>
      <c r="DX993" s="24"/>
      <c r="DY993" s="24"/>
      <c r="DZ993" s="24"/>
      <c r="EA993" s="24"/>
      <c r="EB993" s="24"/>
      <c r="EC993" s="24"/>
      <c r="ED993" s="24"/>
      <c r="EE993" s="24"/>
      <c r="EF993" s="24"/>
      <c r="EG993" s="24"/>
      <c r="EH993" s="24"/>
      <c r="EI993" s="24"/>
      <c r="EJ993" s="24"/>
      <c r="EK993" s="24"/>
      <c r="EL993" s="24"/>
      <c r="EM993" s="24"/>
      <c r="EN993" s="24"/>
      <c r="EO993" s="24"/>
      <c r="EP993" s="24"/>
      <c r="EQ993" s="24"/>
      <c r="ER993" s="24"/>
      <c r="ES993" s="24"/>
      <c r="ET993" s="24"/>
      <c r="EU993" s="24"/>
      <c r="EV993" s="24"/>
      <c r="EW993" s="24"/>
      <c r="EX993" s="24"/>
      <c r="EY993" s="24"/>
      <c r="EZ993" s="24"/>
      <c r="FA993" s="24"/>
      <c r="FB993" s="24"/>
      <c r="FC993" s="24"/>
      <c r="FD993" s="24"/>
      <c r="FE993" s="24"/>
      <c r="FF993" s="24"/>
      <c r="FG993" s="24"/>
      <c r="FH993" s="24"/>
      <c r="FI993" s="24"/>
      <c r="FJ993" s="24"/>
      <c r="FK993" s="24"/>
      <c r="FL993" s="24"/>
      <c r="FM993" s="24"/>
      <c r="FN993" s="24"/>
      <c r="FO993" s="24"/>
      <c r="FP993" s="24"/>
      <c r="FQ993" s="24"/>
      <c r="FR993" s="24"/>
      <c r="FS993" s="24"/>
      <c r="FT993" s="24"/>
      <c r="FU993" s="24"/>
    </row>
    <row r="994" spans="1:177" s="16" customFormat="1" ht="18" customHeight="1" thickBot="1">
      <c r="A994" s="205"/>
      <c r="B994" s="206"/>
      <c r="C994" s="209"/>
      <c r="D994" s="193" t="s">
        <v>344</v>
      </c>
      <c r="E994" s="244">
        <f>SUM(E515-E527-E561-E610-E626-E633)</f>
        <v>3610620</v>
      </c>
      <c r="F994" s="244">
        <f>SUM(F515-F527-F561-F610-F626-F633)</f>
        <v>4044864</v>
      </c>
      <c r="G994" s="334">
        <f>SUM(G515-G527-G561-G610-G626-G633)</f>
        <v>3812028</v>
      </c>
      <c r="H994" s="244">
        <f>SUM(H515-H527-H561-H610-H626-H633)</f>
        <v>3812028</v>
      </c>
      <c r="I994" s="244">
        <f>SUM(I515-I527-I561-I610-I626-I633)</f>
        <v>3423179</v>
      </c>
      <c r="J994" s="366">
        <f>SUM(J515-J527-J610-J626-J633)</f>
        <v>4148588</v>
      </c>
      <c r="K994" s="366">
        <f>SUM(K515-K527-K561-K610-K626-K633)</f>
        <v>4467038</v>
      </c>
      <c r="L994" s="244">
        <f>SUM(L515-L527-L561-L610-L626-L633)</f>
        <v>4592009</v>
      </c>
      <c r="M994" s="233">
        <f>SUM(L994/J994)*100</f>
        <v>110.6884800322423</v>
      </c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  <c r="CN994" s="24"/>
      <c r="CO994" s="24"/>
      <c r="CP994" s="24"/>
      <c r="CQ994" s="24"/>
      <c r="CR994" s="24"/>
      <c r="CS994" s="24"/>
      <c r="CT994" s="24"/>
      <c r="CU994" s="24"/>
      <c r="CV994" s="24"/>
      <c r="CW994" s="24"/>
      <c r="CX994" s="24"/>
      <c r="CY994" s="24"/>
      <c r="CZ994" s="24"/>
      <c r="DA994" s="24"/>
      <c r="DB994" s="24"/>
      <c r="DC994" s="24"/>
      <c r="DD994" s="24"/>
      <c r="DE994" s="24"/>
      <c r="DF994" s="24"/>
      <c r="DG994" s="24"/>
      <c r="DH994" s="24"/>
      <c r="DI994" s="24"/>
      <c r="DJ994" s="24"/>
      <c r="DK994" s="24"/>
      <c r="DL994" s="24"/>
      <c r="DM994" s="24"/>
      <c r="DN994" s="24"/>
      <c r="DO994" s="24"/>
      <c r="DP994" s="24"/>
      <c r="DQ994" s="24"/>
      <c r="DR994" s="24"/>
      <c r="DS994" s="24"/>
      <c r="DT994" s="24"/>
      <c r="DU994" s="24"/>
      <c r="DV994" s="24"/>
      <c r="DW994" s="24"/>
      <c r="DX994" s="24"/>
      <c r="DY994" s="24"/>
      <c r="DZ994" s="24"/>
      <c r="EA994" s="24"/>
      <c r="EB994" s="24"/>
      <c r="EC994" s="24"/>
      <c r="ED994" s="24"/>
      <c r="EE994" s="24"/>
      <c r="EF994" s="24"/>
      <c r="EG994" s="24"/>
      <c r="EH994" s="24"/>
      <c r="EI994" s="24"/>
      <c r="EJ994" s="24"/>
      <c r="EK994" s="24"/>
      <c r="EL994" s="24"/>
      <c r="EM994" s="24"/>
      <c r="EN994" s="24"/>
      <c r="EO994" s="24"/>
      <c r="EP994" s="24"/>
      <c r="EQ994" s="24"/>
      <c r="ER994" s="24"/>
      <c r="ES994" s="24"/>
      <c r="ET994" s="24"/>
      <c r="EU994" s="24"/>
      <c r="EV994" s="24"/>
      <c r="EW994" s="24"/>
      <c r="EX994" s="24"/>
      <c r="EY994" s="24"/>
      <c r="EZ994" s="24"/>
      <c r="FA994" s="24"/>
      <c r="FB994" s="24"/>
      <c r="FC994" s="24"/>
      <c r="FD994" s="24"/>
      <c r="FE994" s="24"/>
      <c r="FF994" s="24"/>
      <c r="FG994" s="24"/>
      <c r="FH994" s="24"/>
      <c r="FI994" s="24"/>
      <c r="FJ994" s="24"/>
      <c r="FK994" s="24"/>
      <c r="FL994" s="24"/>
      <c r="FM994" s="24"/>
      <c r="FN994" s="24"/>
      <c r="FO994" s="24"/>
      <c r="FP994" s="24"/>
      <c r="FQ994" s="24"/>
      <c r="FR994" s="24"/>
      <c r="FS994" s="24"/>
      <c r="FT994" s="24"/>
      <c r="FU994" s="24"/>
    </row>
    <row r="995" spans="1:17" s="24" customFormat="1" ht="20.25" customHeight="1" thickBot="1">
      <c r="A995" s="389"/>
      <c r="B995" s="390"/>
      <c r="C995" s="391"/>
      <c r="D995" s="392"/>
      <c r="E995" s="393"/>
      <c r="F995" s="393"/>
      <c r="G995" s="393"/>
      <c r="H995" s="393"/>
      <c r="I995" s="394"/>
      <c r="J995" s="395"/>
      <c r="K995" s="393"/>
      <c r="L995" s="396"/>
      <c r="M995" s="397"/>
      <c r="N995" s="398"/>
      <c r="O995" s="398"/>
      <c r="P995" s="398"/>
      <c r="Q995" s="398"/>
    </row>
    <row r="996" spans="1:17" s="24" customFormat="1" ht="20.25" customHeight="1">
      <c r="A996" s="10"/>
      <c r="B996" s="10"/>
      <c r="C996" s="10"/>
      <c r="D996" s="10"/>
      <c r="E996" s="10"/>
      <c r="F996" s="192"/>
      <c r="G996" s="192"/>
      <c r="H996" s="10"/>
      <c r="I996" s="10"/>
      <c r="J996" s="10"/>
      <c r="K996" s="10"/>
      <c r="L996" s="10"/>
      <c r="M996" s="10"/>
      <c r="N996" s="10"/>
      <c r="O996" s="10"/>
      <c r="P996" s="398"/>
      <c r="Q996" s="398"/>
    </row>
    <row r="997" spans="1:17" s="24" customFormat="1" ht="20.25" customHeight="1">
      <c r="A997" s="10"/>
      <c r="B997" s="10"/>
      <c r="C997" s="10"/>
      <c r="D997" s="10"/>
      <c r="E997" s="10"/>
      <c r="F997" s="192"/>
      <c r="G997" s="192"/>
      <c r="H997" s="10"/>
      <c r="I997" s="10"/>
      <c r="J997" s="10"/>
      <c r="K997" s="10"/>
      <c r="L997" s="10"/>
      <c r="M997" s="10"/>
      <c r="N997" s="10"/>
      <c r="O997" s="10"/>
      <c r="P997" s="398"/>
      <c r="Q997" s="398"/>
    </row>
    <row r="998" spans="1:17" s="24" customFormat="1" ht="20.25" customHeight="1">
      <c r="A998" s="10"/>
      <c r="B998" s="10"/>
      <c r="C998" s="10"/>
      <c r="D998" s="10"/>
      <c r="E998" s="10"/>
      <c r="F998" s="192"/>
      <c r="G998" s="192"/>
      <c r="H998" s="10"/>
      <c r="I998" s="10"/>
      <c r="J998" s="10"/>
      <c r="K998" s="10"/>
      <c r="L998" s="10"/>
      <c r="M998" s="10"/>
      <c r="N998" s="10"/>
      <c r="O998" s="10"/>
      <c r="P998" s="398"/>
      <c r="Q998" s="398"/>
    </row>
    <row r="999" spans="1:17" s="24" customFormat="1" ht="20.25" customHeight="1">
      <c r="A999" s="10"/>
      <c r="B999" s="10"/>
      <c r="C999" s="10"/>
      <c r="D999" s="10"/>
      <c r="E999" s="10"/>
      <c r="F999" s="192"/>
      <c r="G999" s="192"/>
      <c r="H999" s="10"/>
      <c r="I999" s="10"/>
      <c r="J999" s="10"/>
      <c r="K999" s="10"/>
      <c r="L999" s="10"/>
      <c r="M999" s="10"/>
      <c r="N999" s="10"/>
      <c r="O999" s="10"/>
      <c r="P999" s="398"/>
      <c r="Q999" s="398"/>
    </row>
    <row r="1000" spans="6:17" s="10" customFormat="1" ht="18.75" customHeight="1">
      <c r="F1000" s="192"/>
      <c r="G1000" s="192"/>
      <c r="P1000" s="399"/>
      <c r="Q1000" s="399"/>
    </row>
    <row r="1001" spans="6:17" s="10" customFormat="1" ht="18.75" customHeight="1">
      <c r="F1001" s="192"/>
      <c r="G1001" s="192"/>
      <c r="P1001" s="399"/>
      <c r="Q1001" s="399"/>
    </row>
    <row r="1002" spans="6:17" s="10" customFormat="1" ht="18.75" customHeight="1">
      <c r="F1002" s="192"/>
      <c r="G1002" s="192"/>
      <c r="P1002" s="399"/>
      <c r="Q1002" s="399"/>
    </row>
    <row r="1003" spans="6:17" s="10" customFormat="1" ht="18.75">
      <c r="F1003" s="192"/>
      <c r="G1003" s="192"/>
      <c r="P1003" s="399"/>
      <c r="Q1003" s="399"/>
    </row>
    <row r="1004" spans="6:17" s="10" customFormat="1" ht="18.75">
      <c r="F1004" s="192"/>
      <c r="G1004" s="192"/>
      <c r="P1004" s="399"/>
      <c r="Q1004" s="399"/>
    </row>
    <row r="1005" spans="6:17" s="10" customFormat="1" ht="18.75">
      <c r="F1005" s="192"/>
      <c r="G1005" s="192"/>
      <c r="P1005" s="399"/>
      <c r="Q1005" s="399"/>
    </row>
    <row r="1006" spans="6:17" s="10" customFormat="1" ht="18.75">
      <c r="F1006" s="192"/>
      <c r="G1006" s="192"/>
      <c r="P1006" s="399"/>
      <c r="Q1006" s="399"/>
    </row>
    <row r="1007" spans="6:17" s="10" customFormat="1" ht="18.75">
      <c r="F1007" s="192"/>
      <c r="G1007" s="192"/>
      <c r="P1007" s="399"/>
      <c r="Q1007" s="399"/>
    </row>
    <row r="1008" spans="6:17" s="10" customFormat="1" ht="18.75">
      <c r="F1008" s="192"/>
      <c r="G1008" s="192"/>
      <c r="P1008" s="399"/>
      <c r="Q1008" s="399"/>
    </row>
    <row r="1009" spans="6:17" s="10" customFormat="1" ht="18.75">
      <c r="F1009" s="192"/>
      <c r="G1009" s="192"/>
      <c r="P1009" s="399"/>
      <c r="Q1009" s="399"/>
    </row>
    <row r="1010" spans="6:17" s="10" customFormat="1" ht="18.75">
      <c r="F1010" s="192"/>
      <c r="G1010" s="192"/>
      <c r="P1010" s="399"/>
      <c r="Q1010" s="399"/>
    </row>
    <row r="1011" spans="6:17" s="10" customFormat="1" ht="18.75">
      <c r="F1011" s="192"/>
      <c r="G1011" s="192"/>
      <c r="P1011" s="399"/>
      <c r="Q1011" s="399"/>
    </row>
    <row r="1012" spans="6:17" s="10" customFormat="1" ht="18.75">
      <c r="F1012" s="192"/>
      <c r="G1012" s="192"/>
      <c r="P1012" s="399"/>
      <c r="Q1012" s="399"/>
    </row>
    <row r="1013" spans="6:17" s="10" customFormat="1" ht="18.75">
      <c r="F1013" s="192"/>
      <c r="G1013" s="192"/>
      <c r="P1013" s="399"/>
      <c r="Q1013" s="399"/>
    </row>
    <row r="1014" spans="6:17" s="10" customFormat="1" ht="18.75">
      <c r="F1014" s="192"/>
      <c r="G1014" s="192"/>
      <c r="P1014" s="399"/>
      <c r="Q1014" s="399"/>
    </row>
    <row r="1015" spans="6:17" s="10" customFormat="1" ht="18.75">
      <c r="F1015" s="192"/>
      <c r="G1015" s="192"/>
      <c r="P1015" s="399"/>
      <c r="Q1015" s="399"/>
    </row>
    <row r="1016" spans="6:17" s="10" customFormat="1" ht="18.75">
      <c r="F1016" s="192"/>
      <c r="G1016" s="192"/>
      <c r="P1016" s="399"/>
      <c r="Q1016" s="399"/>
    </row>
    <row r="1017" spans="6:17" s="10" customFormat="1" ht="18.75">
      <c r="F1017" s="192"/>
      <c r="G1017" s="192"/>
      <c r="P1017" s="399"/>
      <c r="Q1017" s="399"/>
    </row>
    <row r="1018" spans="6:17" s="10" customFormat="1" ht="18.75">
      <c r="F1018" s="192"/>
      <c r="G1018" s="192"/>
      <c r="P1018" s="399"/>
      <c r="Q1018" s="399"/>
    </row>
    <row r="1019" spans="6:17" s="10" customFormat="1" ht="18.75">
      <c r="F1019" s="192"/>
      <c r="G1019" s="192"/>
      <c r="P1019" s="399"/>
      <c r="Q1019" s="399"/>
    </row>
    <row r="1020" spans="6:17" s="10" customFormat="1" ht="18.75">
      <c r="F1020" s="192"/>
      <c r="G1020" s="192"/>
      <c r="P1020" s="399"/>
      <c r="Q1020" s="399"/>
    </row>
    <row r="1021" spans="6:17" s="10" customFormat="1" ht="18.75">
      <c r="F1021" s="192"/>
      <c r="G1021" s="192"/>
      <c r="P1021" s="399"/>
      <c r="Q1021" s="399"/>
    </row>
    <row r="1022" spans="6:17" s="10" customFormat="1" ht="18.75">
      <c r="F1022" s="192"/>
      <c r="G1022" s="192"/>
      <c r="P1022" s="399"/>
      <c r="Q1022" s="399"/>
    </row>
    <row r="1023" spans="6:17" s="10" customFormat="1" ht="18.75">
      <c r="F1023" s="192"/>
      <c r="G1023" s="192"/>
      <c r="P1023" s="399"/>
      <c r="Q1023" s="399"/>
    </row>
    <row r="1024" spans="6:17" s="10" customFormat="1" ht="18.75">
      <c r="F1024" s="192"/>
      <c r="G1024" s="192"/>
      <c r="P1024" s="399"/>
      <c r="Q1024" s="399"/>
    </row>
    <row r="1025" spans="6:17" s="10" customFormat="1" ht="18.75">
      <c r="F1025" s="192"/>
      <c r="G1025" s="192"/>
      <c r="P1025" s="399"/>
      <c r="Q1025" s="399"/>
    </row>
    <row r="1026" spans="6:17" s="10" customFormat="1" ht="18.75">
      <c r="F1026" s="192"/>
      <c r="G1026" s="192"/>
      <c r="P1026" s="399"/>
      <c r="Q1026" s="399"/>
    </row>
    <row r="1027" spans="6:7" s="10" customFormat="1" ht="18.75">
      <c r="F1027" s="192"/>
      <c r="G1027" s="192"/>
    </row>
    <row r="1028" spans="6:7" s="10" customFormat="1" ht="18.75">
      <c r="F1028" s="192"/>
      <c r="G1028" s="192"/>
    </row>
    <row r="1029" spans="6:7" s="10" customFormat="1" ht="18.75">
      <c r="F1029" s="192"/>
      <c r="G1029" s="192"/>
    </row>
    <row r="1030" spans="6:7" s="10" customFormat="1" ht="18.75">
      <c r="F1030" s="192"/>
      <c r="G1030" s="192"/>
    </row>
    <row r="1031" spans="6:7" s="10" customFormat="1" ht="18.75">
      <c r="F1031" s="192"/>
      <c r="G1031" s="192"/>
    </row>
    <row r="1032" spans="6:7" s="10" customFormat="1" ht="18.75">
      <c r="F1032" s="192"/>
      <c r="G1032" s="192"/>
    </row>
    <row r="1033" spans="6:7" s="10" customFormat="1" ht="18.75">
      <c r="F1033" s="192"/>
      <c r="G1033" s="192"/>
    </row>
    <row r="1034" spans="6:7" s="10" customFormat="1" ht="18.75">
      <c r="F1034" s="192"/>
      <c r="G1034" s="192"/>
    </row>
    <row r="1035" spans="6:7" s="10" customFormat="1" ht="18.75">
      <c r="F1035" s="192"/>
      <c r="G1035" s="192"/>
    </row>
    <row r="1036" spans="6:7" s="10" customFormat="1" ht="18.75">
      <c r="F1036" s="192"/>
      <c r="G1036" s="192"/>
    </row>
    <row r="1037" spans="6:7" s="10" customFormat="1" ht="18.75">
      <c r="F1037" s="192"/>
      <c r="G1037" s="192"/>
    </row>
    <row r="1038" spans="6:7" s="10" customFormat="1" ht="18.75">
      <c r="F1038" s="192"/>
      <c r="G1038" s="192"/>
    </row>
    <row r="1039" spans="6:7" s="10" customFormat="1" ht="18.75">
      <c r="F1039" s="192"/>
      <c r="G1039" s="192"/>
    </row>
    <row r="1040" spans="6:7" s="10" customFormat="1" ht="18.75">
      <c r="F1040" s="192"/>
      <c r="G1040" s="192"/>
    </row>
    <row r="1041" spans="6:7" s="10" customFormat="1" ht="18.75">
      <c r="F1041" s="192"/>
      <c r="G1041" s="192"/>
    </row>
    <row r="1042" spans="6:7" s="10" customFormat="1" ht="18.75">
      <c r="F1042" s="192"/>
      <c r="G1042" s="192"/>
    </row>
    <row r="1043" spans="6:7" s="10" customFormat="1" ht="18.75">
      <c r="F1043" s="192"/>
      <c r="G1043" s="192"/>
    </row>
    <row r="1044" spans="6:7" s="10" customFormat="1" ht="18.75">
      <c r="F1044" s="192"/>
      <c r="G1044" s="192"/>
    </row>
    <row r="1045" spans="6:7" s="10" customFormat="1" ht="18.75">
      <c r="F1045" s="192"/>
      <c r="G1045" s="192"/>
    </row>
    <row r="1046" spans="6:7" s="10" customFormat="1" ht="18.75">
      <c r="F1046" s="192"/>
      <c r="G1046" s="192"/>
    </row>
    <row r="1047" spans="6:7" s="10" customFormat="1" ht="18.75">
      <c r="F1047" s="192"/>
      <c r="G1047" s="192"/>
    </row>
    <row r="1048" spans="6:7" s="10" customFormat="1" ht="18.75">
      <c r="F1048" s="192"/>
      <c r="G1048" s="192"/>
    </row>
    <row r="1049" spans="6:7" s="10" customFormat="1" ht="18.75">
      <c r="F1049" s="192"/>
      <c r="G1049" s="192"/>
    </row>
    <row r="1050" spans="6:7" s="10" customFormat="1" ht="18.75">
      <c r="F1050" s="192"/>
      <c r="G1050" s="192"/>
    </row>
    <row r="1051" spans="6:7" s="10" customFormat="1" ht="18.75">
      <c r="F1051" s="192"/>
      <c r="G1051" s="192"/>
    </row>
    <row r="1052" spans="6:7" s="10" customFormat="1" ht="18.75">
      <c r="F1052" s="192"/>
      <c r="G1052" s="192"/>
    </row>
    <row r="1053" spans="6:7" s="10" customFormat="1" ht="18.75">
      <c r="F1053" s="192"/>
      <c r="G1053" s="192"/>
    </row>
    <row r="1054" spans="6:7" s="10" customFormat="1" ht="18.75">
      <c r="F1054" s="192"/>
      <c r="G1054" s="192"/>
    </row>
    <row r="1055" spans="6:7" s="10" customFormat="1" ht="18.75">
      <c r="F1055" s="192"/>
      <c r="G1055" s="192"/>
    </row>
    <row r="1056" spans="6:7" s="10" customFormat="1" ht="18.75">
      <c r="F1056" s="192"/>
      <c r="G1056" s="192"/>
    </row>
    <row r="1057" spans="6:7" s="10" customFormat="1" ht="18.75">
      <c r="F1057" s="192"/>
      <c r="G1057" s="192"/>
    </row>
    <row r="1058" spans="6:7" s="10" customFormat="1" ht="18.75">
      <c r="F1058" s="192"/>
      <c r="G1058" s="192"/>
    </row>
    <row r="1059" spans="6:7" s="10" customFormat="1" ht="18.75">
      <c r="F1059" s="192"/>
      <c r="G1059" s="192"/>
    </row>
    <row r="1060" spans="6:7" s="10" customFormat="1" ht="18.75">
      <c r="F1060" s="192"/>
      <c r="G1060" s="192"/>
    </row>
    <row r="1061" spans="6:7" s="10" customFormat="1" ht="18.75">
      <c r="F1061" s="192"/>
      <c r="G1061" s="192"/>
    </row>
    <row r="1062" spans="6:7" s="10" customFormat="1" ht="18.75">
      <c r="F1062" s="192"/>
      <c r="G1062" s="192"/>
    </row>
    <row r="1063" spans="6:7" s="10" customFormat="1" ht="18.75">
      <c r="F1063" s="192"/>
      <c r="G1063" s="192"/>
    </row>
    <row r="1064" spans="6:7" s="10" customFormat="1" ht="18.75">
      <c r="F1064" s="192"/>
      <c r="G1064" s="192"/>
    </row>
    <row r="1065" spans="6:7" s="10" customFormat="1" ht="18.75">
      <c r="F1065" s="192"/>
      <c r="G1065" s="192"/>
    </row>
    <row r="1066" spans="6:7" s="10" customFormat="1" ht="18.75">
      <c r="F1066" s="192"/>
      <c r="G1066" s="192"/>
    </row>
    <row r="1067" spans="6:7" s="10" customFormat="1" ht="18.75">
      <c r="F1067" s="192"/>
      <c r="G1067" s="192"/>
    </row>
    <row r="1068" spans="1:12" s="10" customFormat="1" ht="18.75">
      <c r="A1068" s="24"/>
      <c r="B1068" s="24"/>
      <c r="C1068" s="24"/>
      <c r="D1068" s="24"/>
      <c r="E1068" s="24"/>
      <c r="F1068" s="46"/>
      <c r="G1068" s="46"/>
      <c r="H1068" s="24"/>
      <c r="I1068" s="24"/>
      <c r="K1068" s="24"/>
      <c r="L1068" s="24"/>
    </row>
    <row r="1069" spans="1:12" s="10" customFormat="1" ht="18.75">
      <c r="A1069" s="24"/>
      <c r="B1069" s="24"/>
      <c r="C1069" s="24"/>
      <c r="D1069" s="24"/>
      <c r="E1069" s="24"/>
      <c r="F1069" s="46"/>
      <c r="G1069" s="46"/>
      <c r="H1069" s="24"/>
      <c r="I1069" s="24"/>
      <c r="K1069" s="24"/>
      <c r="L1069" s="24"/>
    </row>
    <row r="1070" spans="1:12" s="10" customFormat="1" ht="18.75">
      <c r="A1070" s="24"/>
      <c r="B1070" s="24"/>
      <c r="C1070" s="24"/>
      <c r="D1070" s="24"/>
      <c r="E1070" s="24"/>
      <c r="F1070" s="46"/>
      <c r="G1070" s="46"/>
      <c r="H1070" s="24"/>
      <c r="I1070" s="24"/>
      <c r="K1070" s="24"/>
      <c r="L1070" s="24"/>
    </row>
    <row r="1071" spans="1:12" s="10" customFormat="1" ht="18.75">
      <c r="A1071" s="24"/>
      <c r="B1071" s="24"/>
      <c r="C1071" s="24"/>
      <c r="D1071" s="24"/>
      <c r="E1071" s="24"/>
      <c r="F1071" s="46"/>
      <c r="G1071" s="46"/>
      <c r="H1071" s="24"/>
      <c r="I1071" s="24"/>
      <c r="K1071" s="24"/>
      <c r="L1071" s="24"/>
    </row>
    <row r="1072" spans="1:12" s="10" customFormat="1" ht="18.75">
      <c r="A1072" s="24"/>
      <c r="B1072" s="24"/>
      <c r="C1072" s="24"/>
      <c r="D1072" s="24"/>
      <c r="E1072" s="24"/>
      <c r="F1072" s="46"/>
      <c r="G1072" s="46"/>
      <c r="H1072" s="24"/>
      <c r="I1072" s="24"/>
      <c r="K1072" s="24"/>
      <c r="L1072" s="24"/>
    </row>
    <row r="1073" spans="1:12" s="10" customFormat="1" ht="18.75">
      <c r="A1073" s="24"/>
      <c r="B1073" s="24"/>
      <c r="C1073" s="24"/>
      <c r="D1073" s="24"/>
      <c r="E1073" s="24"/>
      <c r="F1073" s="46"/>
      <c r="G1073" s="46"/>
      <c r="H1073" s="24"/>
      <c r="I1073" s="24"/>
      <c r="K1073" s="24"/>
      <c r="L1073" s="24"/>
    </row>
    <row r="1074" spans="1:12" s="10" customFormat="1" ht="18.75">
      <c r="A1074" s="24"/>
      <c r="B1074" s="24"/>
      <c r="C1074" s="24"/>
      <c r="D1074" s="24"/>
      <c r="E1074" s="24"/>
      <c r="F1074" s="46"/>
      <c r="G1074" s="46"/>
      <c r="H1074" s="24"/>
      <c r="I1074" s="24"/>
      <c r="K1074" s="24"/>
      <c r="L1074" s="24"/>
    </row>
    <row r="1075" spans="1:12" s="10" customFormat="1" ht="18.75">
      <c r="A1075" s="24"/>
      <c r="B1075" s="24"/>
      <c r="C1075" s="24"/>
      <c r="D1075" s="24"/>
      <c r="E1075" s="24"/>
      <c r="F1075" s="46"/>
      <c r="G1075" s="46"/>
      <c r="H1075" s="24"/>
      <c r="I1075" s="24"/>
      <c r="K1075" s="24"/>
      <c r="L1075" s="24"/>
    </row>
    <row r="1076" spans="1:12" s="10" customFormat="1" ht="18.75">
      <c r="A1076" s="24"/>
      <c r="B1076" s="24"/>
      <c r="C1076" s="24"/>
      <c r="D1076" s="24"/>
      <c r="E1076" s="24"/>
      <c r="F1076" s="46"/>
      <c r="G1076" s="46"/>
      <c r="H1076" s="24"/>
      <c r="I1076" s="24"/>
      <c r="K1076" s="24"/>
      <c r="L1076" s="24"/>
    </row>
    <row r="1077" spans="1:12" s="10" customFormat="1" ht="18.75">
      <c r="A1077" s="24"/>
      <c r="B1077" s="24"/>
      <c r="C1077" s="24"/>
      <c r="D1077" s="24"/>
      <c r="E1077" s="24"/>
      <c r="F1077" s="46"/>
      <c r="G1077" s="46"/>
      <c r="H1077" s="24"/>
      <c r="I1077" s="24"/>
      <c r="K1077" s="24"/>
      <c r="L1077" s="24"/>
    </row>
    <row r="1078" spans="1:12" s="10" customFormat="1" ht="18.75">
      <c r="A1078" s="24"/>
      <c r="B1078" s="24"/>
      <c r="C1078" s="24"/>
      <c r="D1078" s="24"/>
      <c r="E1078" s="24"/>
      <c r="F1078" s="46"/>
      <c r="G1078" s="46"/>
      <c r="H1078" s="24"/>
      <c r="I1078" s="24"/>
      <c r="K1078" s="24"/>
      <c r="L1078" s="24"/>
    </row>
    <row r="1079" spans="1:12" s="10" customFormat="1" ht="18.75">
      <c r="A1079" s="24"/>
      <c r="B1079" s="24"/>
      <c r="C1079" s="24"/>
      <c r="D1079" s="24"/>
      <c r="E1079" s="24"/>
      <c r="F1079" s="46"/>
      <c r="G1079" s="46"/>
      <c r="H1079" s="24"/>
      <c r="I1079" s="24"/>
      <c r="K1079" s="24"/>
      <c r="L1079" s="24"/>
    </row>
    <row r="1080" spans="1:12" s="10" customFormat="1" ht="18.75">
      <c r="A1080" s="24"/>
      <c r="B1080" s="24"/>
      <c r="C1080" s="24"/>
      <c r="D1080" s="24"/>
      <c r="E1080" s="24"/>
      <c r="F1080" s="46"/>
      <c r="G1080" s="46"/>
      <c r="H1080" s="24"/>
      <c r="I1080" s="24"/>
      <c r="K1080" s="24"/>
      <c r="L1080" s="24"/>
    </row>
    <row r="1081" spans="1:12" s="10" customFormat="1" ht="18.75">
      <c r="A1081" s="24"/>
      <c r="B1081" s="24"/>
      <c r="C1081" s="24"/>
      <c r="D1081" s="24"/>
      <c r="E1081" s="24"/>
      <c r="F1081" s="46"/>
      <c r="G1081" s="46"/>
      <c r="H1081" s="24"/>
      <c r="I1081" s="24"/>
      <c r="K1081" s="24"/>
      <c r="L1081" s="24"/>
    </row>
    <row r="1082" spans="1:12" s="10" customFormat="1" ht="18.75">
      <c r="A1082" s="24"/>
      <c r="B1082" s="24"/>
      <c r="C1082" s="24"/>
      <c r="D1082" s="24"/>
      <c r="E1082" s="24"/>
      <c r="F1082" s="46"/>
      <c r="G1082" s="46"/>
      <c r="H1082" s="24"/>
      <c r="I1082" s="24"/>
      <c r="K1082" s="24"/>
      <c r="L1082" s="24"/>
    </row>
    <row r="1083" spans="1:12" s="10" customFormat="1" ht="18.75">
      <c r="A1083" s="24"/>
      <c r="B1083" s="24"/>
      <c r="C1083" s="24"/>
      <c r="D1083" s="24"/>
      <c r="E1083" s="24"/>
      <c r="F1083" s="46"/>
      <c r="G1083" s="46"/>
      <c r="H1083" s="24"/>
      <c r="I1083" s="24"/>
      <c r="K1083" s="24"/>
      <c r="L1083" s="24"/>
    </row>
    <row r="1084" spans="1:12" s="10" customFormat="1" ht="18.75">
      <c r="A1084" s="24"/>
      <c r="B1084" s="24"/>
      <c r="C1084" s="24"/>
      <c r="D1084" s="24"/>
      <c r="E1084" s="24"/>
      <c r="F1084" s="46"/>
      <c r="G1084" s="46"/>
      <c r="H1084" s="24"/>
      <c r="I1084" s="24"/>
      <c r="K1084" s="24"/>
      <c r="L1084" s="24"/>
    </row>
    <row r="1085" spans="1:12" s="10" customFormat="1" ht="18.75">
      <c r="A1085" s="24"/>
      <c r="B1085" s="24"/>
      <c r="C1085" s="24"/>
      <c r="D1085" s="24"/>
      <c r="E1085" s="24"/>
      <c r="F1085" s="46"/>
      <c r="G1085" s="46"/>
      <c r="H1085" s="24"/>
      <c r="I1085" s="24"/>
      <c r="K1085" s="24"/>
      <c r="L1085" s="24"/>
    </row>
    <row r="1086" spans="1:12" s="10" customFormat="1" ht="18.75">
      <c r="A1086" s="24"/>
      <c r="B1086" s="24"/>
      <c r="C1086" s="24"/>
      <c r="D1086" s="24"/>
      <c r="E1086" s="24"/>
      <c r="F1086" s="46"/>
      <c r="G1086" s="46"/>
      <c r="H1086" s="24"/>
      <c r="I1086" s="24"/>
      <c r="K1086" s="24"/>
      <c r="L1086" s="24"/>
    </row>
    <row r="1087" spans="1:12" s="10" customFormat="1" ht="18.75">
      <c r="A1087" s="24"/>
      <c r="B1087" s="24"/>
      <c r="C1087" s="24"/>
      <c r="D1087" s="24"/>
      <c r="E1087" s="24"/>
      <c r="F1087" s="46"/>
      <c r="G1087" s="46"/>
      <c r="H1087" s="24"/>
      <c r="I1087" s="24"/>
      <c r="K1087" s="24"/>
      <c r="L1087" s="24"/>
    </row>
    <row r="1088" spans="1:12" s="10" customFormat="1" ht="18.75">
      <c r="A1088" s="24"/>
      <c r="B1088" s="24"/>
      <c r="C1088" s="24"/>
      <c r="D1088" s="24"/>
      <c r="E1088" s="24"/>
      <c r="F1088" s="46"/>
      <c r="G1088" s="46"/>
      <c r="H1088" s="24"/>
      <c r="I1088" s="24"/>
      <c r="K1088" s="24"/>
      <c r="L1088" s="24"/>
    </row>
    <row r="1089" spans="1:12" s="10" customFormat="1" ht="18.75">
      <c r="A1089" s="24"/>
      <c r="B1089" s="24"/>
      <c r="C1089" s="24"/>
      <c r="D1089" s="24"/>
      <c r="E1089" s="24"/>
      <c r="F1089" s="46"/>
      <c r="G1089" s="46"/>
      <c r="H1089" s="24"/>
      <c r="I1089" s="24"/>
      <c r="K1089" s="24"/>
      <c r="L1089" s="24"/>
    </row>
    <row r="1090" spans="1:12" s="10" customFormat="1" ht="18.75">
      <c r="A1090" s="24"/>
      <c r="B1090" s="24"/>
      <c r="C1090" s="24"/>
      <c r="D1090" s="24"/>
      <c r="E1090" s="24"/>
      <c r="F1090" s="46"/>
      <c r="G1090" s="46"/>
      <c r="H1090" s="24"/>
      <c r="I1090" s="24"/>
      <c r="K1090" s="24"/>
      <c r="L1090" s="24"/>
    </row>
    <row r="1091" spans="1:12" s="10" customFormat="1" ht="18.75">
      <c r="A1091" s="24"/>
      <c r="B1091" s="24"/>
      <c r="C1091" s="24"/>
      <c r="D1091" s="24"/>
      <c r="E1091" s="24"/>
      <c r="F1091" s="46"/>
      <c r="G1091" s="46"/>
      <c r="H1091" s="24"/>
      <c r="I1091" s="24"/>
      <c r="K1091" s="24"/>
      <c r="L1091" s="24"/>
    </row>
    <row r="1092" spans="1:12" s="10" customFormat="1" ht="18.75">
      <c r="A1092" s="24"/>
      <c r="B1092" s="24"/>
      <c r="C1092" s="24"/>
      <c r="D1092" s="24"/>
      <c r="E1092" s="24"/>
      <c r="F1092" s="46"/>
      <c r="G1092" s="46"/>
      <c r="H1092" s="24"/>
      <c r="I1092" s="24"/>
      <c r="K1092" s="24"/>
      <c r="L1092" s="24"/>
    </row>
    <row r="1093" spans="1:12" s="10" customFormat="1" ht="18.75">
      <c r="A1093" s="24"/>
      <c r="B1093" s="24"/>
      <c r="C1093" s="24"/>
      <c r="D1093" s="24"/>
      <c r="E1093" s="24"/>
      <c r="F1093" s="46"/>
      <c r="G1093" s="46"/>
      <c r="H1093" s="24"/>
      <c r="I1093" s="24"/>
      <c r="K1093" s="24"/>
      <c r="L1093" s="24"/>
    </row>
    <row r="1094" spans="1:12" s="10" customFormat="1" ht="18.75">
      <c r="A1094" s="24"/>
      <c r="B1094" s="24"/>
      <c r="C1094" s="24"/>
      <c r="D1094" s="24"/>
      <c r="E1094" s="24"/>
      <c r="F1094" s="46"/>
      <c r="G1094" s="46"/>
      <c r="H1094" s="24"/>
      <c r="I1094" s="24"/>
      <c r="K1094" s="24"/>
      <c r="L1094" s="24"/>
    </row>
    <row r="1095" spans="1:12" s="10" customFormat="1" ht="18.75">
      <c r="A1095" s="24"/>
      <c r="B1095" s="24"/>
      <c r="C1095" s="24"/>
      <c r="D1095" s="24"/>
      <c r="E1095" s="24"/>
      <c r="F1095" s="46"/>
      <c r="G1095" s="46"/>
      <c r="H1095" s="24"/>
      <c r="I1095" s="24"/>
      <c r="K1095" s="24"/>
      <c r="L1095" s="24"/>
    </row>
    <row r="1096" spans="1:12" s="10" customFormat="1" ht="18.75">
      <c r="A1096" s="24"/>
      <c r="B1096" s="24"/>
      <c r="C1096" s="24"/>
      <c r="D1096" s="24"/>
      <c r="E1096" s="24"/>
      <c r="F1096" s="46"/>
      <c r="G1096" s="46"/>
      <c r="H1096" s="24"/>
      <c r="I1096" s="24"/>
      <c r="K1096" s="24"/>
      <c r="L1096" s="24"/>
    </row>
    <row r="1097" spans="1:12" s="10" customFormat="1" ht="18.75">
      <c r="A1097" s="24"/>
      <c r="B1097" s="24"/>
      <c r="C1097" s="24"/>
      <c r="D1097" s="24"/>
      <c r="E1097" s="24"/>
      <c r="F1097" s="46"/>
      <c r="G1097" s="46"/>
      <c r="H1097" s="24"/>
      <c r="I1097" s="24"/>
      <c r="K1097" s="24"/>
      <c r="L1097" s="24"/>
    </row>
    <row r="1098" spans="1:13" s="10" customFormat="1" ht="18.75">
      <c r="A1098" s="24"/>
      <c r="B1098" s="24"/>
      <c r="C1098" s="24"/>
      <c r="D1098" s="24"/>
      <c r="E1098" s="24"/>
      <c r="F1098" s="46"/>
      <c r="G1098" s="46"/>
      <c r="H1098" s="24"/>
      <c r="I1098" s="24"/>
      <c r="J1098" s="24"/>
      <c r="K1098" s="24"/>
      <c r="L1098" s="24"/>
      <c r="M1098" s="24"/>
    </row>
    <row r="1099" spans="1:13" s="10" customFormat="1" ht="18.75">
      <c r="A1099" s="24"/>
      <c r="B1099" s="24"/>
      <c r="C1099" s="24"/>
      <c r="D1099" s="24"/>
      <c r="E1099" s="24"/>
      <c r="F1099" s="46"/>
      <c r="G1099" s="46"/>
      <c r="H1099" s="24"/>
      <c r="I1099" s="24"/>
      <c r="J1099" s="24"/>
      <c r="K1099" s="24"/>
      <c r="L1099" s="24"/>
      <c r="M1099" s="24"/>
    </row>
    <row r="1100" spans="1:13" s="10" customFormat="1" ht="18.75">
      <c r="A1100" s="24"/>
      <c r="B1100" s="24"/>
      <c r="C1100" s="24"/>
      <c r="D1100" s="24"/>
      <c r="E1100" s="24"/>
      <c r="F1100" s="46"/>
      <c r="G1100" s="46"/>
      <c r="H1100" s="24"/>
      <c r="I1100" s="24"/>
      <c r="J1100" s="24"/>
      <c r="K1100" s="24"/>
      <c r="L1100" s="24"/>
      <c r="M1100" s="24"/>
    </row>
    <row r="1101" spans="1:13" s="10" customFormat="1" ht="18.75">
      <c r="A1101" s="24"/>
      <c r="B1101" s="24"/>
      <c r="C1101" s="24"/>
      <c r="D1101" s="24"/>
      <c r="E1101" s="24"/>
      <c r="F1101" s="46"/>
      <c r="G1101" s="46"/>
      <c r="H1101" s="24"/>
      <c r="I1101" s="24"/>
      <c r="J1101" s="24"/>
      <c r="K1101" s="24"/>
      <c r="L1101" s="24"/>
      <c r="M1101" s="24"/>
    </row>
    <row r="1102" spans="1:15" s="10" customFormat="1" ht="18.75">
      <c r="A1102" s="24"/>
      <c r="B1102" s="24"/>
      <c r="C1102" s="24"/>
      <c r="D1102" s="24"/>
      <c r="E1102" s="24"/>
      <c r="F1102" s="46"/>
      <c r="G1102" s="46"/>
      <c r="H1102" s="24"/>
      <c r="I1102" s="24"/>
      <c r="J1102" s="24"/>
      <c r="K1102" s="24"/>
      <c r="L1102" s="24"/>
      <c r="M1102" s="24"/>
      <c r="N1102" s="24"/>
      <c r="O1102" s="24"/>
    </row>
    <row r="1103" spans="1:15" s="10" customFormat="1" ht="18.75">
      <c r="A1103" s="24"/>
      <c r="B1103" s="24"/>
      <c r="C1103" s="24"/>
      <c r="D1103" s="24"/>
      <c r="E1103" s="24"/>
      <c r="F1103" s="46"/>
      <c r="G1103" s="46"/>
      <c r="H1103" s="24"/>
      <c r="I1103" s="24"/>
      <c r="J1103" s="24"/>
      <c r="K1103" s="24"/>
      <c r="L1103" s="24"/>
      <c r="M1103" s="24"/>
      <c r="N1103" s="24"/>
      <c r="O1103" s="24"/>
    </row>
    <row r="1104" spans="1:15" s="10" customFormat="1" ht="18.75">
      <c r="A1104" s="24"/>
      <c r="B1104" s="24"/>
      <c r="C1104" s="24"/>
      <c r="D1104" s="24"/>
      <c r="E1104" s="24"/>
      <c r="F1104" s="46"/>
      <c r="G1104" s="46"/>
      <c r="H1104" s="24"/>
      <c r="I1104" s="24"/>
      <c r="J1104" s="24"/>
      <c r="K1104" s="24"/>
      <c r="L1104" s="24"/>
      <c r="M1104" s="24"/>
      <c r="N1104" s="24"/>
      <c r="O1104" s="24"/>
    </row>
    <row r="1105" spans="1:15" s="10" customFormat="1" ht="18.75">
      <c r="A1105" s="24"/>
      <c r="B1105" s="24"/>
      <c r="C1105" s="24"/>
      <c r="D1105" s="24"/>
      <c r="E1105" s="24"/>
      <c r="F1105" s="46"/>
      <c r="G1105" s="46"/>
      <c r="H1105" s="24"/>
      <c r="I1105" s="24"/>
      <c r="J1105" s="24"/>
      <c r="K1105" s="24"/>
      <c r="L1105" s="24"/>
      <c r="M1105" s="24"/>
      <c r="N1105" s="24"/>
      <c r="O1105" s="24"/>
    </row>
    <row r="1106" spans="1:15" s="10" customFormat="1" ht="18.75">
      <c r="A1106" s="24"/>
      <c r="B1106" s="24"/>
      <c r="C1106" s="24"/>
      <c r="D1106" s="24"/>
      <c r="E1106" s="24"/>
      <c r="F1106" s="46"/>
      <c r="G1106" s="46"/>
      <c r="H1106" s="24"/>
      <c r="I1106" s="24"/>
      <c r="J1106" s="24"/>
      <c r="K1106" s="24"/>
      <c r="L1106" s="24"/>
      <c r="M1106" s="24"/>
      <c r="N1106" s="24"/>
      <c r="O1106" s="24"/>
    </row>
    <row r="1107" spans="1:15" s="10" customFormat="1" ht="18.75">
      <c r="A1107" s="24"/>
      <c r="B1107" s="24"/>
      <c r="C1107" s="24"/>
      <c r="D1107" s="24"/>
      <c r="E1107" s="24"/>
      <c r="F1107" s="46"/>
      <c r="G1107" s="46"/>
      <c r="H1107" s="24"/>
      <c r="I1107" s="24"/>
      <c r="J1107" s="24"/>
      <c r="K1107" s="24"/>
      <c r="L1107" s="24"/>
      <c r="M1107" s="24"/>
      <c r="N1107" s="24"/>
      <c r="O1107" s="24"/>
    </row>
    <row r="1108" spans="1:15" s="10" customFormat="1" ht="18.75">
      <c r="A1108" s="24"/>
      <c r="B1108" s="24"/>
      <c r="C1108" s="24"/>
      <c r="D1108" s="24"/>
      <c r="E1108" s="24"/>
      <c r="F1108" s="46"/>
      <c r="G1108" s="46"/>
      <c r="H1108" s="24"/>
      <c r="I1108" s="24"/>
      <c r="J1108" s="24"/>
      <c r="K1108" s="24"/>
      <c r="L1108" s="24"/>
      <c r="M1108" s="24"/>
      <c r="N1108" s="24"/>
      <c r="O1108" s="24"/>
    </row>
    <row r="1109" spans="1:15" s="10" customFormat="1" ht="18.75">
      <c r="A1109" s="24"/>
      <c r="B1109" s="24"/>
      <c r="C1109" s="24"/>
      <c r="D1109" s="24"/>
      <c r="E1109" s="24"/>
      <c r="F1109" s="46"/>
      <c r="G1109" s="46"/>
      <c r="H1109" s="24"/>
      <c r="I1109" s="24"/>
      <c r="J1109" s="24"/>
      <c r="K1109" s="24"/>
      <c r="L1109" s="24"/>
      <c r="M1109" s="24"/>
      <c r="N1109" s="24"/>
      <c r="O1109" s="24"/>
    </row>
    <row r="1110" spans="1:15" s="10" customFormat="1" ht="18.75">
      <c r="A1110" s="24"/>
      <c r="B1110" s="24"/>
      <c r="C1110" s="24"/>
      <c r="D1110" s="24"/>
      <c r="E1110" s="24"/>
      <c r="F1110" s="46"/>
      <c r="G1110" s="46"/>
      <c r="H1110" s="24"/>
      <c r="I1110" s="24"/>
      <c r="J1110" s="24"/>
      <c r="K1110" s="24"/>
      <c r="L1110" s="24"/>
      <c r="M1110" s="24"/>
      <c r="N1110" s="24"/>
      <c r="O1110" s="24"/>
    </row>
    <row r="1111" spans="1:15" s="10" customFormat="1" ht="18.75">
      <c r="A1111" s="24"/>
      <c r="B1111" s="24"/>
      <c r="C1111" s="24"/>
      <c r="D1111" s="24"/>
      <c r="E1111" s="24"/>
      <c r="F1111" s="46"/>
      <c r="G1111" s="46"/>
      <c r="H1111" s="24"/>
      <c r="I1111" s="24"/>
      <c r="J1111" s="24"/>
      <c r="K1111" s="24"/>
      <c r="L1111" s="24"/>
      <c r="M1111" s="24"/>
      <c r="N1111" s="24"/>
      <c r="O1111" s="24"/>
    </row>
    <row r="1112" spans="1:15" s="10" customFormat="1" ht="18.75">
      <c r="A1112" s="24"/>
      <c r="B1112" s="24"/>
      <c r="C1112" s="24"/>
      <c r="D1112" s="24"/>
      <c r="E1112" s="24"/>
      <c r="F1112" s="46"/>
      <c r="G1112" s="46"/>
      <c r="H1112" s="24"/>
      <c r="I1112" s="24"/>
      <c r="J1112" s="24"/>
      <c r="K1112" s="24"/>
      <c r="L1112" s="24"/>
      <c r="M1112" s="24"/>
      <c r="N1112" s="24"/>
      <c r="O1112" s="24"/>
    </row>
    <row r="1113" spans="1:15" s="10" customFormat="1" ht="18.75">
      <c r="A1113" s="24"/>
      <c r="B1113" s="24"/>
      <c r="C1113" s="24"/>
      <c r="D1113" s="24"/>
      <c r="E1113" s="24"/>
      <c r="F1113" s="46"/>
      <c r="G1113" s="46"/>
      <c r="H1113" s="24"/>
      <c r="I1113" s="24"/>
      <c r="J1113" s="24"/>
      <c r="K1113" s="24"/>
      <c r="L1113" s="24"/>
      <c r="M1113" s="24"/>
      <c r="N1113" s="24"/>
      <c r="O1113" s="24"/>
    </row>
    <row r="1114" spans="1:15" s="10" customFormat="1" ht="18.75">
      <c r="A1114" s="24"/>
      <c r="B1114" s="24"/>
      <c r="C1114" s="24"/>
      <c r="D1114" s="24"/>
      <c r="E1114" s="24"/>
      <c r="F1114" s="46"/>
      <c r="G1114" s="46"/>
      <c r="H1114" s="24"/>
      <c r="I1114" s="24"/>
      <c r="J1114" s="24"/>
      <c r="K1114" s="24"/>
      <c r="L1114" s="24"/>
      <c r="M1114" s="24"/>
      <c r="N1114" s="24"/>
      <c r="O1114" s="24"/>
    </row>
    <row r="1115" spans="1:15" s="10" customFormat="1" ht="18.75">
      <c r="A1115" s="24"/>
      <c r="B1115" s="24"/>
      <c r="C1115" s="24"/>
      <c r="D1115" s="24"/>
      <c r="E1115" s="24"/>
      <c r="F1115" s="46"/>
      <c r="G1115" s="46"/>
      <c r="H1115" s="24"/>
      <c r="I1115" s="24"/>
      <c r="J1115" s="24"/>
      <c r="K1115" s="24"/>
      <c r="L1115" s="24"/>
      <c r="M1115" s="24"/>
      <c r="N1115" s="24"/>
      <c r="O1115" s="24"/>
    </row>
    <row r="1116" spans="1:15" s="10" customFormat="1" ht="18.75">
      <c r="A1116" s="24"/>
      <c r="B1116" s="24"/>
      <c r="C1116" s="24"/>
      <c r="D1116" s="24"/>
      <c r="E1116" s="24"/>
      <c r="F1116" s="46"/>
      <c r="G1116" s="46"/>
      <c r="H1116" s="24"/>
      <c r="I1116" s="24"/>
      <c r="J1116" s="24"/>
      <c r="K1116" s="24"/>
      <c r="L1116" s="24"/>
      <c r="M1116" s="24"/>
      <c r="N1116" s="24"/>
      <c r="O1116" s="24"/>
    </row>
    <row r="1117" spans="1:15" s="10" customFormat="1" ht="18.75">
      <c r="A1117" s="24"/>
      <c r="B1117" s="24"/>
      <c r="C1117" s="24"/>
      <c r="D1117" s="24"/>
      <c r="E1117" s="24"/>
      <c r="F1117" s="46"/>
      <c r="G1117" s="46"/>
      <c r="H1117" s="24"/>
      <c r="I1117" s="24"/>
      <c r="J1117" s="24"/>
      <c r="K1117" s="24"/>
      <c r="L1117" s="24"/>
      <c r="M1117" s="24"/>
      <c r="N1117" s="24"/>
      <c r="O1117" s="24"/>
    </row>
    <row r="1118" spans="1:15" s="10" customFormat="1" ht="18.75">
      <c r="A1118" s="24"/>
      <c r="B1118" s="24"/>
      <c r="C1118" s="24"/>
      <c r="D1118" s="24"/>
      <c r="E1118" s="24"/>
      <c r="F1118" s="46"/>
      <c r="G1118" s="46"/>
      <c r="H1118" s="24"/>
      <c r="I1118" s="24"/>
      <c r="J1118" s="24"/>
      <c r="K1118" s="24"/>
      <c r="L1118" s="24"/>
      <c r="M1118" s="24"/>
      <c r="N1118" s="24"/>
      <c r="O1118" s="24"/>
    </row>
    <row r="1119" spans="1:15" s="10" customFormat="1" ht="18.75">
      <c r="A1119" s="24"/>
      <c r="B1119" s="24"/>
      <c r="C1119" s="24"/>
      <c r="D1119" s="24"/>
      <c r="E1119" s="24"/>
      <c r="F1119" s="46"/>
      <c r="G1119" s="46"/>
      <c r="H1119" s="24"/>
      <c r="I1119" s="24"/>
      <c r="J1119" s="24"/>
      <c r="K1119" s="24"/>
      <c r="L1119" s="24"/>
      <c r="M1119" s="24"/>
      <c r="N1119" s="24"/>
      <c r="O1119" s="24"/>
    </row>
    <row r="1120" spans="1:15" s="10" customFormat="1" ht="18.75">
      <c r="A1120" s="24"/>
      <c r="B1120" s="24"/>
      <c r="C1120" s="24"/>
      <c r="D1120" s="24"/>
      <c r="E1120" s="24"/>
      <c r="F1120" s="46"/>
      <c r="G1120" s="46"/>
      <c r="H1120" s="24"/>
      <c r="I1120" s="24"/>
      <c r="J1120" s="24"/>
      <c r="K1120" s="24"/>
      <c r="L1120" s="24"/>
      <c r="M1120" s="24"/>
      <c r="N1120" s="24"/>
      <c r="O1120" s="24"/>
    </row>
    <row r="1121" spans="1:15" s="10" customFormat="1" ht="18.75">
      <c r="A1121" s="24"/>
      <c r="B1121" s="24"/>
      <c r="C1121" s="24"/>
      <c r="D1121" s="24"/>
      <c r="E1121" s="24"/>
      <c r="F1121" s="46"/>
      <c r="G1121" s="46"/>
      <c r="H1121" s="24"/>
      <c r="I1121" s="24"/>
      <c r="J1121" s="24"/>
      <c r="K1121" s="24"/>
      <c r="L1121" s="24"/>
      <c r="M1121" s="24"/>
      <c r="N1121" s="24"/>
      <c r="O1121" s="24"/>
    </row>
    <row r="1122" spans="1:15" s="10" customFormat="1" ht="18.75">
      <c r="A1122" s="24"/>
      <c r="B1122" s="24"/>
      <c r="C1122" s="24"/>
      <c r="D1122" s="24"/>
      <c r="E1122" s="24"/>
      <c r="F1122" s="46"/>
      <c r="G1122" s="46"/>
      <c r="H1122" s="24"/>
      <c r="I1122" s="24"/>
      <c r="J1122" s="24"/>
      <c r="K1122" s="24"/>
      <c r="L1122" s="24"/>
      <c r="M1122" s="24"/>
      <c r="N1122" s="24"/>
      <c r="O1122" s="24"/>
    </row>
    <row r="1123" spans="1:15" s="10" customFormat="1" ht="18.75">
      <c r="A1123" s="24"/>
      <c r="B1123" s="24"/>
      <c r="C1123" s="24"/>
      <c r="D1123" s="24"/>
      <c r="E1123" s="24"/>
      <c r="F1123" s="46"/>
      <c r="G1123" s="46"/>
      <c r="H1123" s="24"/>
      <c r="I1123" s="24"/>
      <c r="J1123" s="24"/>
      <c r="K1123" s="24"/>
      <c r="L1123" s="24"/>
      <c r="M1123" s="24"/>
      <c r="N1123" s="24"/>
      <c r="O1123" s="24"/>
    </row>
    <row r="1124" spans="1:15" s="10" customFormat="1" ht="18.75">
      <c r="A1124" s="24"/>
      <c r="B1124" s="24"/>
      <c r="C1124" s="24"/>
      <c r="D1124" s="24"/>
      <c r="E1124" s="24"/>
      <c r="F1124" s="46"/>
      <c r="G1124" s="46"/>
      <c r="H1124" s="24"/>
      <c r="I1124" s="24"/>
      <c r="J1124" s="24"/>
      <c r="K1124" s="24"/>
      <c r="L1124" s="24"/>
      <c r="M1124" s="24"/>
      <c r="N1124" s="24"/>
      <c r="O1124" s="24"/>
    </row>
    <row r="1125" spans="1:15" s="10" customFormat="1" ht="18.75">
      <c r="A1125" s="24"/>
      <c r="B1125" s="24"/>
      <c r="C1125" s="24"/>
      <c r="D1125" s="24"/>
      <c r="E1125" s="24"/>
      <c r="F1125" s="46"/>
      <c r="G1125" s="46"/>
      <c r="H1125" s="24"/>
      <c r="I1125" s="24"/>
      <c r="J1125" s="24"/>
      <c r="K1125" s="24"/>
      <c r="L1125" s="24"/>
      <c r="M1125" s="24"/>
      <c r="N1125" s="24"/>
      <c r="O1125" s="24"/>
    </row>
    <row r="1126" spans="1:15" s="10" customFormat="1" ht="18.75">
      <c r="A1126" s="24"/>
      <c r="B1126" s="24"/>
      <c r="C1126" s="24"/>
      <c r="D1126" s="24"/>
      <c r="E1126" s="24"/>
      <c r="F1126" s="46"/>
      <c r="G1126" s="46"/>
      <c r="H1126" s="24"/>
      <c r="I1126" s="24"/>
      <c r="J1126" s="24"/>
      <c r="K1126" s="24"/>
      <c r="L1126" s="24"/>
      <c r="M1126" s="24"/>
      <c r="N1126" s="24"/>
      <c r="O1126" s="24"/>
    </row>
    <row r="1127" spans="1:15" s="10" customFormat="1" ht="18.75">
      <c r="A1127" s="24"/>
      <c r="B1127" s="24"/>
      <c r="C1127" s="24"/>
      <c r="D1127" s="24"/>
      <c r="E1127" s="24"/>
      <c r="F1127" s="46"/>
      <c r="G1127" s="46"/>
      <c r="H1127" s="24"/>
      <c r="I1127" s="24"/>
      <c r="J1127" s="24"/>
      <c r="K1127" s="24"/>
      <c r="L1127" s="24"/>
      <c r="M1127" s="24"/>
      <c r="N1127" s="24"/>
      <c r="O1127" s="24"/>
    </row>
    <row r="1128" spans="1:15" s="10" customFormat="1" ht="18.75">
      <c r="A1128" s="24"/>
      <c r="B1128" s="24"/>
      <c r="C1128" s="24"/>
      <c r="D1128" s="24"/>
      <c r="E1128" s="24"/>
      <c r="F1128" s="46"/>
      <c r="G1128" s="46"/>
      <c r="H1128" s="24"/>
      <c r="I1128" s="24"/>
      <c r="J1128" s="24"/>
      <c r="K1128" s="24"/>
      <c r="L1128" s="24"/>
      <c r="M1128" s="24"/>
      <c r="N1128" s="24"/>
      <c r="O1128" s="24"/>
    </row>
    <row r="1129" spans="1:15" s="10" customFormat="1" ht="18.75">
      <c r="A1129" s="24"/>
      <c r="B1129" s="24"/>
      <c r="C1129" s="24"/>
      <c r="D1129" s="24"/>
      <c r="E1129" s="24"/>
      <c r="F1129" s="46"/>
      <c r="G1129" s="46"/>
      <c r="H1129" s="24"/>
      <c r="I1129" s="24"/>
      <c r="J1129" s="24"/>
      <c r="K1129" s="24"/>
      <c r="L1129" s="24"/>
      <c r="M1129" s="24"/>
      <c r="N1129" s="24"/>
      <c r="O1129" s="24"/>
    </row>
    <row r="1130" spans="1:15" s="10" customFormat="1" ht="18.75">
      <c r="A1130" s="24"/>
      <c r="B1130" s="24"/>
      <c r="C1130" s="24"/>
      <c r="D1130" s="24"/>
      <c r="E1130" s="24"/>
      <c r="F1130" s="46"/>
      <c r="G1130" s="46"/>
      <c r="H1130" s="24"/>
      <c r="I1130" s="24"/>
      <c r="J1130" s="24"/>
      <c r="K1130" s="24"/>
      <c r="L1130" s="24"/>
      <c r="M1130" s="24"/>
      <c r="N1130" s="24"/>
      <c r="O1130" s="24"/>
    </row>
    <row r="1131" spans="1:15" s="10" customFormat="1" ht="18.75">
      <c r="A1131" s="24"/>
      <c r="B1131" s="24"/>
      <c r="C1131" s="24"/>
      <c r="D1131" s="24"/>
      <c r="E1131" s="24"/>
      <c r="F1131" s="46"/>
      <c r="G1131" s="46"/>
      <c r="H1131" s="24"/>
      <c r="I1131" s="24"/>
      <c r="J1131" s="24"/>
      <c r="K1131" s="24"/>
      <c r="L1131" s="24"/>
      <c r="M1131" s="24"/>
      <c r="N1131" s="24"/>
      <c r="O1131" s="24"/>
    </row>
    <row r="1132" spans="1:15" s="10" customFormat="1" ht="18.75">
      <c r="A1132" s="24"/>
      <c r="B1132" s="24"/>
      <c r="C1132" s="24"/>
      <c r="D1132" s="24"/>
      <c r="E1132" s="24"/>
      <c r="F1132" s="46"/>
      <c r="G1132" s="46"/>
      <c r="H1132" s="24"/>
      <c r="I1132" s="24"/>
      <c r="J1132" s="24"/>
      <c r="K1132" s="24"/>
      <c r="L1132" s="24"/>
      <c r="M1132" s="24"/>
      <c r="N1132" s="24"/>
      <c r="O1132" s="24"/>
    </row>
    <row r="1133" spans="1:15" s="10" customFormat="1" ht="18.75">
      <c r="A1133" s="24"/>
      <c r="B1133" s="24"/>
      <c r="C1133" s="24"/>
      <c r="D1133" s="24"/>
      <c r="E1133" s="24"/>
      <c r="F1133" s="46"/>
      <c r="G1133" s="46"/>
      <c r="H1133" s="24"/>
      <c r="I1133" s="24"/>
      <c r="J1133" s="24"/>
      <c r="K1133" s="24"/>
      <c r="L1133" s="24"/>
      <c r="M1133" s="24"/>
      <c r="N1133" s="24"/>
      <c r="O1133" s="24"/>
    </row>
    <row r="1134" spans="1:15" s="10" customFormat="1" ht="18.75">
      <c r="A1134" s="24"/>
      <c r="B1134" s="24"/>
      <c r="C1134" s="24"/>
      <c r="D1134" s="24"/>
      <c r="E1134" s="24"/>
      <c r="F1134" s="46"/>
      <c r="G1134" s="46"/>
      <c r="H1134" s="24"/>
      <c r="I1134" s="24"/>
      <c r="J1134" s="24"/>
      <c r="K1134" s="24"/>
      <c r="L1134" s="24"/>
      <c r="M1134" s="24"/>
      <c r="N1134" s="24"/>
      <c r="O1134" s="24"/>
    </row>
    <row r="1135" spans="1:15" s="10" customFormat="1" ht="18.75">
      <c r="A1135" s="24"/>
      <c r="B1135" s="24"/>
      <c r="C1135" s="24"/>
      <c r="D1135" s="24"/>
      <c r="E1135" s="24"/>
      <c r="F1135" s="46"/>
      <c r="G1135" s="46"/>
      <c r="H1135" s="24"/>
      <c r="I1135" s="24"/>
      <c r="J1135" s="24"/>
      <c r="K1135" s="24"/>
      <c r="L1135" s="24"/>
      <c r="M1135" s="24"/>
      <c r="N1135" s="24"/>
      <c r="O1135" s="24"/>
    </row>
    <row r="1136" spans="1:15" s="10" customFormat="1" ht="18.75">
      <c r="A1136" s="24"/>
      <c r="B1136" s="24"/>
      <c r="C1136" s="24"/>
      <c r="D1136" s="24"/>
      <c r="E1136" s="24"/>
      <c r="F1136" s="46"/>
      <c r="G1136" s="46"/>
      <c r="H1136" s="24"/>
      <c r="I1136" s="24"/>
      <c r="J1136" s="24"/>
      <c r="K1136" s="24"/>
      <c r="L1136" s="24"/>
      <c r="M1136" s="24"/>
      <c r="N1136" s="24"/>
      <c r="O1136" s="24"/>
    </row>
    <row r="1137" spans="1:15" s="10" customFormat="1" ht="18.75">
      <c r="A1137" s="24"/>
      <c r="B1137" s="24"/>
      <c r="C1137" s="24"/>
      <c r="D1137" s="24"/>
      <c r="E1137" s="24"/>
      <c r="F1137" s="46"/>
      <c r="G1137" s="46"/>
      <c r="H1137" s="24"/>
      <c r="I1137" s="24"/>
      <c r="J1137" s="24"/>
      <c r="K1137" s="24"/>
      <c r="L1137" s="24"/>
      <c r="M1137" s="24"/>
      <c r="N1137" s="24"/>
      <c r="O1137" s="24"/>
    </row>
    <row r="1138" spans="1:15" s="10" customFormat="1" ht="18.75">
      <c r="A1138" s="24"/>
      <c r="B1138" s="24"/>
      <c r="C1138" s="24"/>
      <c r="D1138" s="24"/>
      <c r="E1138" s="24"/>
      <c r="F1138" s="46"/>
      <c r="G1138" s="46"/>
      <c r="H1138" s="24"/>
      <c r="I1138" s="24"/>
      <c r="J1138" s="24"/>
      <c r="K1138" s="24"/>
      <c r="L1138" s="24"/>
      <c r="M1138" s="24"/>
      <c r="N1138" s="24"/>
      <c r="O1138" s="24"/>
    </row>
    <row r="1139" spans="1:15" s="10" customFormat="1" ht="18.75">
      <c r="A1139" s="24"/>
      <c r="B1139" s="24"/>
      <c r="C1139" s="24"/>
      <c r="D1139" s="24"/>
      <c r="E1139" s="24"/>
      <c r="F1139" s="46"/>
      <c r="G1139" s="46"/>
      <c r="H1139" s="24"/>
      <c r="I1139" s="24"/>
      <c r="J1139" s="24"/>
      <c r="K1139" s="24"/>
      <c r="L1139" s="24"/>
      <c r="M1139" s="24"/>
      <c r="N1139" s="24"/>
      <c r="O1139" s="24"/>
    </row>
    <row r="1140" spans="1:15" s="10" customFormat="1" ht="18.75">
      <c r="A1140" s="24"/>
      <c r="B1140" s="24"/>
      <c r="C1140" s="24"/>
      <c r="D1140" s="24"/>
      <c r="E1140" s="24"/>
      <c r="F1140" s="46"/>
      <c r="G1140" s="46"/>
      <c r="H1140" s="24"/>
      <c r="I1140" s="24"/>
      <c r="J1140" s="24"/>
      <c r="K1140" s="24"/>
      <c r="L1140" s="24"/>
      <c r="M1140" s="24"/>
      <c r="N1140" s="24"/>
      <c r="O1140" s="24"/>
    </row>
    <row r="1141" spans="1:15" s="10" customFormat="1" ht="18.75">
      <c r="A1141" s="24"/>
      <c r="B1141" s="24"/>
      <c r="C1141" s="24"/>
      <c r="D1141" s="24"/>
      <c r="E1141" s="24"/>
      <c r="F1141" s="46"/>
      <c r="G1141" s="46"/>
      <c r="H1141" s="24"/>
      <c r="I1141" s="24"/>
      <c r="J1141" s="24"/>
      <c r="K1141" s="24"/>
      <c r="L1141" s="24"/>
      <c r="M1141" s="24"/>
      <c r="N1141" s="24"/>
      <c r="O1141" s="24"/>
    </row>
    <row r="1142" spans="1:15" s="10" customFormat="1" ht="4.5" customHeight="1">
      <c r="A1142" s="24"/>
      <c r="B1142" s="24"/>
      <c r="C1142" s="24"/>
      <c r="D1142" s="24"/>
      <c r="E1142" s="24"/>
      <c r="F1142" s="46"/>
      <c r="G1142" s="46"/>
      <c r="H1142" s="24"/>
      <c r="I1142" s="24"/>
      <c r="J1142" s="24"/>
      <c r="K1142" s="24"/>
      <c r="L1142" s="24"/>
      <c r="M1142" s="24"/>
      <c r="N1142" s="24"/>
      <c r="O1142" s="24"/>
    </row>
    <row r="1143" spans="1:15" s="10" customFormat="1" ht="18.75">
      <c r="A1143" s="24"/>
      <c r="B1143" s="24"/>
      <c r="C1143" s="24"/>
      <c r="D1143" s="24"/>
      <c r="E1143" s="24"/>
      <c r="F1143" s="46"/>
      <c r="G1143" s="46"/>
      <c r="H1143" s="24"/>
      <c r="I1143" s="24"/>
      <c r="J1143" s="24"/>
      <c r="K1143" s="24"/>
      <c r="L1143" s="24"/>
      <c r="M1143" s="24"/>
      <c r="N1143" s="24"/>
      <c r="O1143" s="24"/>
    </row>
    <row r="1144" spans="1:15" s="10" customFormat="1" ht="18.75">
      <c r="A1144" s="24"/>
      <c r="B1144" s="24"/>
      <c r="C1144" s="24"/>
      <c r="D1144" s="24"/>
      <c r="E1144" s="24"/>
      <c r="F1144" s="46"/>
      <c r="G1144" s="46"/>
      <c r="H1144" s="24"/>
      <c r="I1144" s="24"/>
      <c r="J1144" s="24"/>
      <c r="K1144" s="24"/>
      <c r="L1144" s="24"/>
      <c r="M1144" s="24"/>
      <c r="N1144" s="24"/>
      <c r="O1144" s="24"/>
    </row>
    <row r="1145" spans="1:15" s="10" customFormat="1" ht="18.75">
      <c r="A1145" s="24"/>
      <c r="B1145" s="24"/>
      <c r="C1145" s="24"/>
      <c r="D1145" s="24"/>
      <c r="E1145" s="24"/>
      <c r="F1145" s="46"/>
      <c r="G1145" s="46"/>
      <c r="H1145" s="24"/>
      <c r="I1145" s="24"/>
      <c r="J1145" s="24"/>
      <c r="K1145" s="24"/>
      <c r="L1145" s="24"/>
      <c r="M1145" s="24"/>
      <c r="N1145" s="24"/>
      <c r="O1145" s="24"/>
    </row>
    <row r="1146" spans="1:15" s="10" customFormat="1" ht="18.75">
      <c r="A1146" s="24"/>
      <c r="B1146" s="24"/>
      <c r="C1146" s="24"/>
      <c r="D1146" s="24"/>
      <c r="E1146" s="24"/>
      <c r="F1146" s="46"/>
      <c r="G1146" s="46"/>
      <c r="H1146" s="24"/>
      <c r="I1146" s="24"/>
      <c r="J1146" s="24"/>
      <c r="K1146" s="24"/>
      <c r="L1146" s="24"/>
      <c r="M1146" s="24"/>
      <c r="N1146" s="24"/>
      <c r="O1146" s="24"/>
    </row>
    <row r="1147" spans="1:15" s="10" customFormat="1" ht="18.75">
      <c r="A1147" s="24"/>
      <c r="B1147" s="24"/>
      <c r="C1147" s="24"/>
      <c r="D1147" s="24"/>
      <c r="E1147" s="24"/>
      <c r="F1147" s="46"/>
      <c r="G1147" s="46"/>
      <c r="H1147" s="24"/>
      <c r="I1147" s="24"/>
      <c r="J1147" s="24"/>
      <c r="K1147" s="24"/>
      <c r="L1147" s="24"/>
      <c r="M1147" s="24"/>
      <c r="N1147" s="24"/>
      <c r="O1147" s="24"/>
    </row>
    <row r="1148" spans="1:15" s="10" customFormat="1" ht="18.75">
      <c r="A1148" s="24"/>
      <c r="B1148" s="24"/>
      <c r="C1148" s="24"/>
      <c r="D1148" s="24"/>
      <c r="E1148" s="24"/>
      <c r="F1148" s="46"/>
      <c r="G1148" s="46"/>
      <c r="H1148" s="24"/>
      <c r="I1148" s="24"/>
      <c r="J1148" s="24"/>
      <c r="K1148" s="24"/>
      <c r="L1148" s="24"/>
      <c r="M1148" s="24"/>
      <c r="N1148" s="24"/>
      <c r="O1148" s="24"/>
    </row>
    <row r="1149" spans="1:15" s="10" customFormat="1" ht="18.75">
      <c r="A1149" s="24"/>
      <c r="B1149" s="24"/>
      <c r="C1149" s="24"/>
      <c r="D1149" s="24"/>
      <c r="E1149" s="24"/>
      <c r="F1149" s="46"/>
      <c r="G1149" s="46"/>
      <c r="H1149" s="24"/>
      <c r="I1149" s="24"/>
      <c r="J1149" s="24"/>
      <c r="K1149" s="24"/>
      <c r="L1149" s="24"/>
      <c r="M1149" s="24"/>
      <c r="N1149" s="24"/>
      <c r="O1149" s="24"/>
    </row>
    <row r="1150" spans="1:15" s="10" customFormat="1" ht="18.75">
      <c r="A1150" s="24"/>
      <c r="B1150" s="24"/>
      <c r="C1150" s="24"/>
      <c r="D1150" s="24"/>
      <c r="E1150" s="24"/>
      <c r="F1150" s="46"/>
      <c r="G1150" s="46"/>
      <c r="H1150" s="24"/>
      <c r="I1150" s="24"/>
      <c r="J1150" s="24"/>
      <c r="K1150" s="24"/>
      <c r="L1150" s="24"/>
      <c r="M1150" s="24"/>
      <c r="N1150" s="24"/>
      <c r="O1150" s="24"/>
    </row>
    <row r="1151" spans="6:7" s="24" customFormat="1" ht="15.75">
      <c r="F1151" s="46"/>
      <c r="G1151" s="46"/>
    </row>
    <row r="1152" spans="6:7" s="24" customFormat="1" ht="15.75">
      <c r="F1152" s="46"/>
      <c r="G1152" s="46"/>
    </row>
    <row r="1153" spans="6:7" s="24" customFormat="1" ht="15.75">
      <c r="F1153" s="46"/>
      <c r="G1153" s="46"/>
    </row>
    <row r="1154" spans="6:7" s="24" customFormat="1" ht="15.75">
      <c r="F1154" s="46"/>
      <c r="G1154" s="46"/>
    </row>
    <row r="1155" spans="6:7" s="24" customFormat="1" ht="15.75">
      <c r="F1155" s="46"/>
      <c r="G1155" s="46"/>
    </row>
    <row r="1156" spans="6:7" s="24" customFormat="1" ht="15.75">
      <c r="F1156" s="46"/>
      <c r="G1156" s="46"/>
    </row>
    <row r="1157" spans="6:7" s="24" customFormat="1" ht="15.75">
      <c r="F1157" s="46"/>
      <c r="G1157" s="46"/>
    </row>
    <row r="1158" spans="6:7" s="24" customFormat="1" ht="15.75">
      <c r="F1158" s="46"/>
      <c r="G1158" s="46"/>
    </row>
    <row r="1159" spans="6:7" s="24" customFormat="1" ht="15.75">
      <c r="F1159" s="46"/>
      <c r="G1159" s="46"/>
    </row>
    <row r="1160" spans="6:7" s="24" customFormat="1" ht="15.75">
      <c r="F1160" s="46"/>
      <c r="G1160" s="46"/>
    </row>
    <row r="1161" spans="6:7" s="24" customFormat="1" ht="15.75">
      <c r="F1161" s="46"/>
      <c r="G1161" s="46"/>
    </row>
    <row r="1162" spans="6:7" s="24" customFormat="1" ht="15.75">
      <c r="F1162" s="46"/>
      <c r="G1162" s="46"/>
    </row>
    <row r="1163" spans="6:7" s="24" customFormat="1" ht="15.75">
      <c r="F1163" s="46"/>
      <c r="G1163" s="46"/>
    </row>
    <row r="1164" spans="6:7" s="24" customFormat="1" ht="15.75">
      <c r="F1164" s="46"/>
      <c r="G1164" s="46"/>
    </row>
    <row r="1165" spans="6:7" s="24" customFormat="1" ht="15.75">
      <c r="F1165" s="46"/>
      <c r="G1165" s="46"/>
    </row>
    <row r="1166" spans="6:7" s="24" customFormat="1" ht="15.75">
      <c r="F1166" s="46"/>
      <c r="G1166" s="46"/>
    </row>
    <row r="1167" spans="6:7" s="24" customFormat="1" ht="15.75">
      <c r="F1167" s="46"/>
      <c r="G1167" s="46"/>
    </row>
    <row r="1168" spans="6:7" s="24" customFormat="1" ht="15.75">
      <c r="F1168" s="46"/>
      <c r="G1168" s="46"/>
    </row>
    <row r="1169" spans="6:7" s="24" customFormat="1" ht="15.75">
      <c r="F1169" s="46"/>
      <c r="G1169" s="46"/>
    </row>
    <row r="1170" spans="6:7" s="24" customFormat="1" ht="15.75">
      <c r="F1170" s="46"/>
      <c r="G1170" s="46"/>
    </row>
    <row r="1171" spans="6:7" s="24" customFormat="1" ht="15.75">
      <c r="F1171" s="46"/>
      <c r="G1171" s="46"/>
    </row>
    <row r="1172" spans="6:7" s="24" customFormat="1" ht="15.75">
      <c r="F1172" s="46"/>
      <c r="G1172" s="46"/>
    </row>
    <row r="1173" spans="6:7" s="24" customFormat="1" ht="15.75">
      <c r="F1173" s="46"/>
      <c r="G1173" s="46"/>
    </row>
    <row r="1174" spans="6:7" s="24" customFormat="1" ht="15.75">
      <c r="F1174" s="46"/>
      <c r="G1174" s="46"/>
    </row>
    <row r="1175" spans="6:7" s="24" customFormat="1" ht="15.75">
      <c r="F1175" s="46"/>
      <c r="G1175" s="46"/>
    </row>
    <row r="1176" spans="6:7" s="24" customFormat="1" ht="15.75">
      <c r="F1176" s="46"/>
      <c r="G1176" s="46"/>
    </row>
    <row r="1177" spans="6:7" s="24" customFormat="1" ht="15.75">
      <c r="F1177" s="46"/>
      <c r="G1177" s="46"/>
    </row>
    <row r="1178" spans="6:7" s="24" customFormat="1" ht="15.75">
      <c r="F1178" s="46"/>
      <c r="G1178" s="46"/>
    </row>
    <row r="1179" spans="6:7" s="24" customFormat="1" ht="15.75">
      <c r="F1179" s="46"/>
      <c r="G1179" s="46"/>
    </row>
    <row r="1180" spans="6:7" s="24" customFormat="1" ht="15.75">
      <c r="F1180" s="46"/>
      <c r="G1180" s="46"/>
    </row>
    <row r="1181" spans="6:7" s="24" customFormat="1" ht="15.75">
      <c r="F1181" s="46"/>
      <c r="G1181" s="46"/>
    </row>
    <row r="1182" spans="6:7" s="24" customFormat="1" ht="15.75">
      <c r="F1182" s="46"/>
      <c r="G1182" s="46"/>
    </row>
    <row r="1183" spans="6:7" s="24" customFormat="1" ht="15.75">
      <c r="F1183" s="46"/>
      <c r="G1183" s="46"/>
    </row>
    <row r="1184" spans="6:7" s="24" customFormat="1" ht="15.75">
      <c r="F1184" s="46"/>
      <c r="G1184" s="46"/>
    </row>
    <row r="1185" spans="6:7" s="24" customFormat="1" ht="15.75">
      <c r="F1185" s="46"/>
      <c r="G1185" s="46"/>
    </row>
    <row r="1186" spans="6:7" s="24" customFormat="1" ht="15.75">
      <c r="F1186" s="46"/>
      <c r="G1186" s="46"/>
    </row>
    <row r="1187" spans="6:7" s="24" customFormat="1" ht="15.75">
      <c r="F1187" s="46"/>
      <c r="G1187" s="46"/>
    </row>
    <row r="1188" spans="6:7" s="24" customFormat="1" ht="15.75">
      <c r="F1188" s="46"/>
      <c r="G1188" s="46"/>
    </row>
    <row r="1189" spans="6:7" s="24" customFormat="1" ht="15.75">
      <c r="F1189" s="46"/>
      <c r="G1189" s="46"/>
    </row>
    <row r="1190" spans="6:7" s="24" customFormat="1" ht="15.75">
      <c r="F1190" s="46"/>
      <c r="G1190" s="46"/>
    </row>
    <row r="1191" spans="6:7" s="24" customFormat="1" ht="15.75">
      <c r="F1191" s="46"/>
      <c r="G1191" s="46"/>
    </row>
    <row r="1192" spans="6:7" s="24" customFormat="1" ht="15.75">
      <c r="F1192" s="46"/>
      <c r="G1192" s="46"/>
    </row>
    <row r="1193" spans="6:7" s="24" customFormat="1" ht="15.75">
      <c r="F1193" s="46"/>
      <c r="G1193" s="46"/>
    </row>
    <row r="1194" spans="6:7" s="24" customFormat="1" ht="15.75">
      <c r="F1194" s="46"/>
      <c r="G1194" s="46"/>
    </row>
    <row r="1195" spans="6:7" s="24" customFormat="1" ht="15.75">
      <c r="F1195" s="46"/>
      <c r="G1195" s="46"/>
    </row>
    <row r="1196" spans="6:7" s="24" customFormat="1" ht="15.75">
      <c r="F1196" s="46"/>
      <c r="G1196" s="46"/>
    </row>
    <row r="1197" spans="6:7" s="24" customFormat="1" ht="15.75">
      <c r="F1197" s="46"/>
      <c r="G1197" s="46"/>
    </row>
    <row r="1198" spans="6:7" s="24" customFormat="1" ht="15.75">
      <c r="F1198" s="46"/>
      <c r="G1198" s="46"/>
    </row>
    <row r="1199" spans="6:7" s="24" customFormat="1" ht="15.75">
      <c r="F1199" s="46"/>
      <c r="G1199" s="46"/>
    </row>
    <row r="1200" spans="6:7" s="24" customFormat="1" ht="15.75">
      <c r="F1200" s="46"/>
      <c r="G1200" s="46"/>
    </row>
    <row r="1201" spans="6:7" s="24" customFormat="1" ht="15.75">
      <c r="F1201" s="46"/>
      <c r="G1201" s="46"/>
    </row>
    <row r="1202" spans="6:7" s="24" customFormat="1" ht="15.75">
      <c r="F1202" s="46"/>
      <c r="G1202" s="46"/>
    </row>
    <row r="1203" spans="6:7" s="24" customFormat="1" ht="15.75">
      <c r="F1203" s="46"/>
      <c r="G1203" s="46"/>
    </row>
    <row r="1204" spans="6:7" s="24" customFormat="1" ht="15.75">
      <c r="F1204" s="46"/>
      <c r="G1204" s="46"/>
    </row>
    <row r="1205" spans="6:7" s="24" customFormat="1" ht="15.75">
      <c r="F1205" s="46"/>
      <c r="G1205" s="46"/>
    </row>
    <row r="1206" spans="6:7" s="24" customFormat="1" ht="15.75">
      <c r="F1206" s="46"/>
      <c r="G1206" s="46"/>
    </row>
    <row r="1207" spans="6:7" s="24" customFormat="1" ht="15.75">
      <c r="F1207" s="46"/>
      <c r="G1207" s="46"/>
    </row>
    <row r="1208" spans="6:7" s="24" customFormat="1" ht="15.75">
      <c r="F1208" s="46"/>
      <c r="G1208" s="46"/>
    </row>
    <row r="1209" spans="6:7" s="24" customFormat="1" ht="15.75">
      <c r="F1209" s="46"/>
      <c r="G1209" s="46"/>
    </row>
    <row r="1210" spans="6:7" s="24" customFormat="1" ht="15.75">
      <c r="F1210" s="46"/>
      <c r="G1210" s="46"/>
    </row>
    <row r="1211" spans="6:7" s="24" customFormat="1" ht="15.75">
      <c r="F1211" s="46"/>
      <c r="G1211" s="46"/>
    </row>
    <row r="1212" spans="6:7" s="24" customFormat="1" ht="15.75">
      <c r="F1212" s="46"/>
      <c r="G1212" s="46"/>
    </row>
    <row r="1213" spans="6:7" s="24" customFormat="1" ht="15.75">
      <c r="F1213" s="46"/>
      <c r="G1213" s="46"/>
    </row>
    <row r="1214" spans="6:7" s="24" customFormat="1" ht="15.75">
      <c r="F1214" s="46"/>
      <c r="G1214" s="46"/>
    </row>
    <row r="1215" spans="6:7" s="24" customFormat="1" ht="15.75">
      <c r="F1215" s="46"/>
      <c r="G1215" s="46"/>
    </row>
    <row r="1216" spans="6:7" s="24" customFormat="1" ht="15.75">
      <c r="F1216" s="46"/>
      <c r="G1216" s="46"/>
    </row>
    <row r="1217" spans="6:7" s="24" customFormat="1" ht="15.75">
      <c r="F1217" s="46"/>
      <c r="G1217" s="46"/>
    </row>
    <row r="1218" spans="6:7" s="24" customFormat="1" ht="15.75">
      <c r="F1218" s="46"/>
      <c r="G1218" s="46"/>
    </row>
    <row r="1219" spans="6:7" s="24" customFormat="1" ht="15.75">
      <c r="F1219" s="46"/>
      <c r="G1219" s="46"/>
    </row>
    <row r="1220" spans="6:7" s="24" customFormat="1" ht="15.75">
      <c r="F1220" s="46"/>
      <c r="G1220" s="46"/>
    </row>
    <row r="1221" spans="6:7" s="24" customFormat="1" ht="15.75">
      <c r="F1221" s="46"/>
      <c r="G1221" s="46"/>
    </row>
    <row r="1222" spans="6:7" s="24" customFormat="1" ht="15.75">
      <c r="F1222" s="46"/>
      <c r="G1222" s="46"/>
    </row>
    <row r="1223" spans="6:7" s="24" customFormat="1" ht="15.75">
      <c r="F1223" s="46"/>
      <c r="G1223" s="46"/>
    </row>
    <row r="1224" spans="6:7" s="24" customFormat="1" ht="15.75">
      <c r="F1224" s="46"/>
      <c r="G1224" s="46"/>
    </row>
    <row r="1225" spans="6:7" s="24" customFormat="1" ht="15.75">
      <c r="F1225" s="46"/>
      <c r="G1225" s="46"/>
    </row>
    <row r="1226" spans="6:7" s="24" customFormat="1" ht="15.75">
      <c r="F1226" s="46"/>
      <c r="G1226" s="46"/>
    </row>
    <row r="1227" spans="6:7" s="24" customFormat="1" ht="15.75">
      <c r="F1227" s="46"/>
      <c r="G1227" s="46"/>
    </row>
    <row r="1228" spans="6:7" s="24" customFormat="1" ht="15.75">
      <c r="F1228" s="46"/>
      <c r="G1228" s="46"/>
    </row>
    <row r="1229" spans="6:7" s="24" customFormat="1" ht="15.75">
      <c r="F1229" s="46"/>
      <c r="G1229" s="46"/>
    </row>
    <row r="1230" spans="6:7" s="24" customFormat="1" ht="15.75">
      <c r="F1230" s="46"/>
      <c r="G1230" s="46"/>
    </row>
    <row r="1231" spans="6:7" s="24" customFormat="1" ht="15.75">
      <c r="F1231" s="46"/>
      <c r="G1231" s="46"/>
    </row>
    <row r="1232" spans="6:7" s="24" customFormat="1" ht="15.75">
      <c r="F1232" s="46"/>
      <c r="G1232" s="46"/>
    </row>
    <row r="1233" spans="6:7" s="24" customFormat="1" ht="15.75">
      <c r="F1233" s="46"/>
      <c r="G1233" s="46"/>
    </row>
    <row r="1234" spans="6:7" s="24" customFormat="1" ht="15.75">
      <c r="F1234" s="46"/>
      <c r="G1234" s="46"/>
    </row>
    <row r="1235" spans="6:7" s="24" customFormat="1" ht="15.75">
      <c r="F1235" s="46"/>
      <c r="G1235" s="46"/>
    </row>
    <row r="1236" spans="6:7" s="24" customFormat="1" ht="15.75">
      <c r="F1236" s="46"/>
      <c r="G1236" s="46"/>
    </row>
    <row r="1237" spans="6:7" s="24" customFormat="1" ht="15.75">
      <c r="F1237" s="46"/>
      <c r="G1237" s="46"/>
    </row>
    <row r="1238" spans="6:7" s="24" customFormat="1" ht="15.75">
      <c r="F1238" s="46"/>
      <c r="G1238" s="46"/>
    </row>
    <row r="1239" spans="6:7" s="24" customFormat="1" ht="15.75">
      <c r="F1239" s="46"/>
      <c r="G1239" s="46"/>
    </row>
    <row r="1240" spans="6:7" s="24" customFormat="1" ht="15.75">
      <c r="F1240" s="46"/>
      <c r="G1240" s="46"/>
    </row>
    <row r="1241" spans="6:7" s="24" customFormat="1" ht="15.75">
      <c r="F1241" s="46"/>
      <c r="G1241" s="46"/>
    </row>
    <row r="1242" spans="6:7" s="24" customFormat="1" ht="15.75">
      <c r="F1242" s="46"/>
      <c r="G1242" s="46"/>
    </row>
    <row r="1243" spans="6:7" s="24" customFormat="1" ht="15.75">
      <c r="F1243" s="46"/>
      <c r="G1243" s="46"/>
    </row>
    <row r="1244" spans="6:7" s="24" customFormat="1" ht="15.75">
      <c r="F1244" s="46"/>
      <c r="G1244" s="46"/>
    </row>
    <row r="1245" spans="6:7" s="24" customFormat="1" ht="15.75">
      <c r="F1245" s="46"/>
      <c r="G1245" s="46"/>
    </row>
    <row r="1246" spans="6:7" s="24" customFormat="1" ht="15.75">
      <c r="F1246" s="46"/>
      <c r="G1246" s="46"/>
    </row>
    <row r="1247" spans="6:7" s="24" customFormat="1" ht="15.75">
      <c r="F1247" s="46"/>
      <c r="G1247" s="46"/>
    </row>
    <row r="1248" spans="6:7" s="24" customFormat="1" ht="15.75">
      <c r="F1248" s="46"/>
      <c r="G1248" s="46"/>
    </row>
    <row r="1249" spans="6:7" s="24" customFormat="1" ht="15.75">
      <c r="F1249" s="46"/>
      <c r="G1249" s="46"/>
    </row>
    <row r="1250" spans="6:7" s="24" customFormat="1" ht="15.75">
      <c r="F1250" s="46"/>
      <c r="G1250" s="46"/>
    </row>
    <row r="1251" spans="6:7" s="24" customFormat="1" ht="15.75">
      <c r="F1251" s="46"/>
      <c r="G1251" s="46"/>
    </row>
    <row r="1252" spans="6:7" s="24" customFormat="1" ht="15.75">
      <c r="F1252" s="46"/>
      <c r="G1252" s="46"/>
    </row>
    <row r="1253" spans="6:7" s="24" customFormat="1" ht="15.75">
      <c r="F1253" s="46"/>
      <c r="G1253" s="46"/>
    </row>
    <row r="1254" spans="6:7" s="24" customFormat="1" ht="15.75">
      <c r="F1254" s="46"/>
      <c r="G1254" s="46"/>
    </row>
    <row r="1255" spans="6:7" s="24" customFormat="1" ht="15.75">
      <c r="F1255" s="46"/>
      <c r="G1255" s="46"/>
    </row>
    <row r="1256" spans="6:7" s="24" customFormat="1" ht="15.75">
      <c r="F1256" s="46"/>
      <c r="G1256" s="46"/>
    </row>
    <row r="1257" spans="6:7" s="24" customFormat="1" ht="15.75">
      <c r="F1257" s="46"/>
      <c r="G1257" s="46"/>
    </row>
    <row r="1258" spans="6:7" s="24" customFormat="1" ht="15.75">
      <c r="F1258" s="46"/>
      <c r="G1258" s="46"/>
    </row>
    <row r="1259" spans="6:7" s="24" customFormat="1" ht="15.75">
      <c r="F1259" s="46"/>
      <c r="G1259" s="46"/>
    </row>
    <row r="1260" spans="6:7" s="24" customFormat="1" ht="15.75">
      <c r="F1260" s="46"/>
      <c r="G1260" s="46"/>
    </row>
    <row r="1261" spans="6:7" s="24" customFormat="1" ht="15.75">
      <c r="F1261" s="46"/>
      <c r="G1261" s="46"/>
    </row>
    <row r="1262" spans="6:7" s="24" customFormat="1" ht="15.75">
      <c r="F1262" s="46"/>
      <c r="G1262" s="46"/>
    </row>
    <row r="1263" spans="6:7" s="24" customFormat="1" ht="15.75">
      <c r="F1263" s="46"/>
      <c r="G1263" s="46"/>
    </row>
    <row r="1264" spans="6:7" s="24" customFormat="1" ht="15.75">
      <c r="F1264" s="46"/>
      <c r="G1264" s="46"/>
    </row>
    <row r="1265" spans="6:7" s="24" customFormat="1" ht="15.75">
      <c r="F1265" s="46"/>
      <c r="G1265" s="46"/>
    </row>
    <row r="1266" spans="6:7" s="24" customFormat="1" ht="15.75">
      <c r="F1266" s="46"/>
      <c r="G1266" s="46"/>
    </row>
    <row r="1267" spans="6:7" s="24" customFormat="1" ht="15.75">
      <c r="F1267" s="46"/>
      <c r="G1267" s="46"/>
    </row>
    <row r="1268" spans="6:7" s="24" customFormat="1" ht="15.75">
      <c r="F1268" s="46"/>
      <c r="G1268" s="46"/>
    </row>
    <row r="1269" spans="6:7" s="24" customFormat="1" ht="15.75">
      <c r="F1269" s="46"/>
      <c r="G1269" s="46"/>
    </row>
    <row r="1270" spans="6:7" s="24" customFormat="1" ht="15.75">
      <c r="F1270" s="46"/>
      <c r="G1270" s="46"/>
    </row>
    <row r="1271" spans="6:7" s="24" customFormat="1" ht="15.75">
      <c r="F1271" s="46"/>
      <c r="G1271" s="46"/>
    </row>
    <row r="1272" spans="6:7" s="24" customFormat="1" ht="15.75">
      <c r="F1272" s="46"/>
      <c r="G1272" s="46"/>
    </row>
    <row r="1273" spans="6:7" s="24" customFormat="1" ht="15.75">
      <c r="F1273" s="46"/>
      <c r="G1273" s="46"/>
    </row>
    <row r="1274" spans="6:7" s="24" customFormat="1" ht="15.75">
      <c r="F1274" s="46"/>
      <c r="G1274" s="46"/>
    </row>
    <row r="1275" spans="6:7" s="24" customFormat="1" ht="15.75">
      <c r="F1275" s="46"/>
      <c r="G1275" s="46"/>
    </row>
    <row r="1276" spans="6:7" s="24" customFormat="1" ht="15.75">
      <c r="F1276" s="46"/>
      <c r="G1276" s="46"/>
    </row>
    <row r="1277" spans="6:7" s="24" customFormat="1" ht="15.75">
      <c r="F1277" s="46"/>
      <c r="G1277" s="46"/>
    </row>
    <row r="1278" spans="6:7" s="24" customFormat="1" ht="15.75">
      <c r="F1278" s="46"/>
      <c r="G1278" s="46"/>
    </row>
    <row r="1279" spans="6:7" s="24" customFormat="1" ht="15.75">
      <c r="F1279" s="46"/>
      <c r="G1279" s="46"/>
    </row>
    <row r="1280" spans="6:7" s="24" customFormat="1" ht="15.75">
      <c r="F1280" s="46"/>
      <c r="G1280" s="46"/>
    </row>
    <row r="1281" spans="6:7" s="24" customFormat="1" ht="15.75">
      <c r="F1281" s="46"/>
      <c r="G1281" s="46"/>
    </row>
    <row r="1282" spans="6:7" s="24" customFormat="1" ht="15.75">
      <c r="F1282" s="46"/>
      <c r="G1282" s="46"/>
    </row>
    <row r="1283" spans="6:7" s="24" customFormat="1" ht="15.75">
      <c r="F1283" s="46"/>
      <c r="G1283" s="46"/>
    </row>
    <row r="1284" spans="6:7" s="24" customFormat="1" ht="15.75">
      <c r="F1284" s="46"/>
      <c r="G1284" s="46"/>
    </row>
    <row r="1285" spans="6:7" s="24" customFormat="1" ht="15.75">
      <c r="F1285" s="46"/>
      <c r="G1285" s="46"/>
    </row>
    <row r="1286" spans="6:7" s="24" customFormat="1" ht="15.75">
      <c r="F1286" s="46"/>
      <c r="G1286" s="46"/>
    </row>
    <row r="1287" spans="6:7" s="24" customFormat="1" ht="15.75">
      <c r="F1287" s="46"/>
      <c r="G1287" s="46"/>
    </row>
    <row r="1288" spans="6:7" s="24" customFormat="1" ht="15.75">
      <c r="F1288" s="46"/>
      <c r="G1288" s="46"/>
    </row>
    <row r="1289" spans="6:7" s="24" customFormat="1" ht="15.75">
      <c r="F1289" s="46"/>
      <c r="G1289" s="46"/>
    </row>
    <row r="1290" spans="6:7" s="24" customFormat="1" ht="15.75">
      <c r="F1290" s="46"/>
      <c r="G1290" s="46"/>
    </row>
    <row r="1291" spans="6:7" s="24" customFormat="1" ht="15.75">
      <c r="F1291" s="46"/>
      <c r="G1291" s="46"/>
    </row>
    <row r="1292" spans="6:7" s="24" customFormat="1" ht="15.75">
      <c r="F1292" s="46"/>
      <c r="G1292" s="46"/>
    </row>
    <row r="1293" spans="6:7" s="24" customFormat="1" ht="15.75">
      <c r="F1293" s="46"/>
      <c r="G1293" s="46"/>
    </row>
    <row r="1294" spans="6:7" s="24" customFormat="1" ht="15.75">
      <c r="F1294" s="46"/>
      <c r="G1294" s="46"/>
    </row>
    <row r="1295" spans="6:7" s="24" customFormat="1" ht="15.75">
      <c r="F1295" s="46"/>
      <c r="G1295" s="46"/>
    </row>
    <row r="1296" spans="6:7" s="24" customFormat="1" ht="15.75">
      <c r="F1296" s="46"/>
      <c r="G1296" s="46"/>
    </row>
    <row r="1297" spans="6:7" s="24" customFormat="1" ht="15.75">
      <c r="F1297" s="46"/>
      <c r="G1297" s="46"/>
    </row>
    <row r="1298" spans="6:7" s="24" customFormat="1" ht="15.75">
      <c r="F1298" s="46"/>
      <c r="G1298" s="46"/>
    </row>
    <row r="1299" spans="6:7" s="24" customFormat="1" ht="15.75">
      <c r="F1299" s="46"/>
      <c r="G1299" s="46"/>
    </row>
    <row r="1300" spans="6:7" s="24" customFormat="1" ht="15.75">
      <c r="F1300" s="46"/>
      <c r="G1300" s="46"/>
    </row>
    <row r="1301" spans="6:7" s="24" customFormat="1" ht="15.75">
      <c r="F1301" s="46"/>
      <c r="G1301" s="46"/>
    </row>
    <row r="1302" spans="6:7" s="24" customFormat="1" ht="15.75">
      <c r="F1302" s="46"/>
      <c r="G1302" s="46"/>
    </row>
    <row r="1303" spans="6:7" s="24" customFormat="1" ht="15.75">
      <c r="F1303" s="46"/>
      <c r="G1303" s="46"/>
    </row>
    <row r="1304" spans="6:7" s="24" customFormat="1" ht="15.75">
      <c r="F1304" s="46"/>
      <c r="G1304" s="46"/>
    </row>
    <row r="1305" spans="6:7" s="24" customFormat="1" ht="15.75">
      <c r="F1305" s="46"/>
      <c r="G1305" s="46"/>
    </row>
    <row r="1306" spans="6:7" s="24" customFormat="1" ht="15.75">
      <c r="F1306" s="46"/>
      <c r="G1306" s="46"/>
    </row>
    <row r="1307" spans="6:7" s="24" customFormat="1" ht="15.75">
      <c r="F1307" s="46"/>
      <c r="G1307" s="46"/>
    </row>
    <row r="1308" spans="6:7" s="24" customFormat="1" ht="15.75">
      <c r="F1308" s="46"/>
      <c r="G1308" s="46"/>
    </row>
    <row r="1309" spans="6:7" s="24" customFormat="1" ht="15.75">
      <c r="F1309" s="46"/>
      <c r="G1309" s="46"/>
    </row>
    <row r="1310" spans="6:7" s="24" customFormat="1" ht="15.75">
      <c r="F1310" s="46"/>
      <c r="G1310" s="46"/>
    </row>
    <row r="1311" spans="6:7" s="24" customFormat="1" ht="15.75">
      <c r="F1311" s="46"/>
      <c r="G1311" s="46"/>
    </row>
    <row r="1312" spans="6:7" s="24" customFormat="1" ht="15.75">
      <c r="F1312" s="46"/>
      <c r="G1312" s="46"/>
    </row>
    <row r="1313" spans="6:7" s="24" customFormat="1" ht="15.75">
      <c r="F1313" s="46"/>
      <c r="G1313" s="46"/>
    </row>
    <row r="1314" spans="6:7" s="24" customFormat="1" ht="15.75">
      <c r="F1314" s="46"/>
      <c r="G1314" s="46"/>
    </row>
    <row r="1315" spans="6:7" s="24" customFormat="1" ht="15.75">
      <c r="F1315" s="46"/>
      <c r="G1315" s="46"/>
    </row>
    <row r="1316" spans="6:7" s="24" customFormat="1" ht="15.75">
      <c r="F1316" s="46"/>
      <c r="G1316" s="46"/>
    </row>
    <row r="1317" spans="6:7" s="24" customFormat="1" ht="15.75">
      <c r="F1317" s="46"/>
      <c r="G1317" s="46"/>
    </row>
    <row r="1318" spans="6:7" s="24" customFormat="1" ht="15.75">
      <c r="F1318" s="46"/>
      <c r="G1318" s="46"/>
    </row>
    <row r="1319" spans="6:7" s="24" customFormat="1" ht="15.75">
      <c r="F1319" s="46"/>
      <c r="G1319" s="46"/>
    </row>
    <row r="1320" spans="6:7" s="24" customFormat="1" ht="15.75">
      <c r="F1320" s="46"/>
      <c r="G1320" s="46"/>
    </row>
    <row r="1321" spans="6:7" s="24" customFormat="1" ht="15.75">
      <c r="F1321" s="46"/>
      <c r="G1321" s="46"/>
    </row>
    <row r="1322" spans="6:7" s="24" customFormat="1" ht="15.75">
      <c r="F1322" s="46"/>
      <c r="G1322" s="46"/>
    </row>
    <row r="1323" spans="6:7" s="24" customFormat="1" ht="15.75">
      <c r="F1323" s="46"/>
      <c r="G1323" s="46"/>
    </row>
    <row r="1324" spans="6:7" s="24" customFormat="1" ht="15.75">
      <c r="F1324" s="46"/>
      <c r="G1324" s="46"/>
    </row>
    <row r="1325" spans="6:7" s="24" customFormat="1" ht="15.75">
      <c r="F1325" s="46"/>
      <c r="G1325" s="46"/>
    </row>
    <row r="1326" spans="6:7" s="24" customFormat="1" ht="15.75">
      <c r="F1326" s="46"/>
      <c r="G1326" s="46"/>
    </row>
    <row r="1327" spans="6:7" s="24" customFormat="1" ht="15.75">
      <c r="F1327" s="46"/>
      <c r="G1327" s="46"/>
    </row>
    <row r="1328" spans="6:7" s="24" customFormat="1" ht="15.75">
      <c r="F1328" s="46"/>
      <c r="G1328" s="46"/>
    </row>
    <row r="1329" spans="6:7" s="24" customFormat="1" ht="15.75">
      <c r="F1329" s="46"/>
      <c r="G1329" s="46"/>
    </row>
    <row r="1330" spans="6:7" s="24" customFormat="1" ht="15.75">
      <c r="F1330" s="46"/>
      <c r="G1330" s="46"/>
    </row>
    <row r="1331" spans="6:7" s="24" customFormat="1" ht="15.75">
      <c r="F1331" s="46"/>
      <c r="G1331" s="46"/>
    </row>
    <row r="1332" spans="6:7" s="24" customFormat="1" ht="15.75">
      <c r="F1332" s="46"/>
      <c r="G1332" s="46"/>
    </row>
    <row r="1333" spans="6:7" s="24" customFormat="1" ht="15.75">
      <c r="F1333" s="46"/>
      <c r="G1333" s="46"/>
    </row>
    <row r="1334" spans="6:7" s="24" customFormat="1" ht="15.75">
      <c r="F1334" s="46"/>
      <c r="G1334" s="46"/>
    </row>
    <row r="1335" spans="6:7" s="24" customFormat="1" ht="15.75">
      <c r="F1335" s="46"/>
      <c r="G1335" s="46"/>
    </row>
    <row r="1336" spans="6:7" s="24" customFormat="1" ht="15.75">
      <c r="F1336" s="46"/>
      <c r="G1336" s="46"/>
    </row>
    <row r="1337" spans="6:7" s="24" customFormat="1" ht="15.75">
      <c r="F1337" s="46"/>
      <c r="G1337" s="46"/>
    </row>
    <row r="1338" spans="6:7" s="24" customFormat="1" ht="15.75">
      <c r="F1338" s="46"/>
      <c r="G1338" s="46"/>
    </row>
    <row r="1339" spans="6:7" s="24" customFormat="1" ht="15.75">
      <c r="F1339" s="46"/>
      <c r="G1339" s="46"/>
    </row>
    <row r="1340" spans="6:7" s="24" customFormat="1" ht="15.75">
      <c r="F1340" s="46"/>
      <c r="G1340" s="46"/>
    </row>
    <row r="1341" spans="6:7" s="24" customFormat="1" ht="15.75">
      <c r="F1341" s="46"/>
      <c r="G1341" s="46"/>
    </row>
    <row r="1342" spans="6:7" s="24" customFormat="1" ht="15.75">
      <c r="F1342" s="46"/>
      <c r="G1342" s="46"/>
    </row>
    <row r="1343" spans="6:7" s="24" customFormat="1" ht="15.75">
      <c r="F1343" s="46"/>
      <c r="G1343" s="46"/>
    </row>
    <row r="1344" spans="6:7" s="24" customFormat="1" ht="15.75">
      <c r="F1344" s="46"/>
      <c r="G1344" s="46"/>
    </row>
    <row r="1345" spans="6:7" s="24" customFormat="1" ht="15.75">
      <c r="F1345" s="46"/>
      <c r="G1345" s="46"/>
    </row>
    <row r="1346" spans="6:7" s="24" customFormat="1" ht="15.75">
      <c r="F1346" s="46"/>
      <c r="G1346" s="46"/>
    </row>
    <row r="1347" spans="6:7" s="24" customFormat="1" ht="15.75">
      <c r="F1347" s="46"/>
      <c r="G1347" s="46"/>
    </row>
    <row r="1348" spans="6:7" s="24" customFormat="1" ht="15.75">
      <c r="F1348" s="46"/>
      <c r="G1348" s="46"/>
    </row>
    <row r="1349" spans="6:7" s="24" customFormat="1" ht="15.75">
      <c r="F1349" s="46"/>
      <c r="G1349" s="46"/>
    </row>
    <row r="1350" spans="6:7" s="24" customFormat="1" ht="15.75">
      <c r="F1350" s="46"/>
      <c r="G1350" s="46"/>
    </row>
    <row r="1351" spans="6:7" s="24" customFormat="1" ht="15.75">
      <c r="F1351" s="46"/>
      <c r="G1351" s="46"/>
    </row>
    <row r="1352" spans="6:7" s="24" customFormat="1" ht="15.75">
      <c r="F1352" s="46"/>
      <c r="G1352" s="46"/>
    </row>
    <row r="1353" spans="6:7" s="24" customFormat="1" ht="15.75">
      <c r="F1353" s="46"/>
      <c r="G1353" s="46"/>
    </row>
    <row r="1354" spans="6:7" s="24" customFormat="1" ht="15.75">
      <c r="F1354" s="46"/>
      <c r="G1354" s="46"/>
    </row>
    <row r="1355" spans="6:7" s="24" customFormat="1" ht="15.75">
      <c r="F1355" s="46"/>
      <c r="G1355" s="46"/>
    </row>
    <row r="1356" spans="6:7" s="24" customFormat="1" ht="15.75">
      <c r="F1356" s="46"/>
      <c r="G1356" s="46"/>
    </row>
    <row r="1357" spans="6:7" s="24" customFormat="1" ht="15.75">
      <c r="F1357" s="46"/>
      <c r="G1357" s="46"/>
    </row>
    <row r="1358" spans="6:7" s="24" customFormat="1" ht="15.75">
      <c r="F1358" s="46"/>
      <c r="G1358" s="46"/>
    </row>
    <row r="1359" spans="6:7" s="24" customFormat="1" ht="15.75">
      <c r="F1359" s="46"/>
      <c r="G1359" s="46"/>
    </row>
    <row r="1360" spans="6:7" s="24" customFormat="1" ht="15.75">
      <c r="F1360" s="46"/>
      <c r="G1360" s="46"/>
    </row>
    <row r="1361" spans="6:7" s="24" customFormat="1" ht="15.75">
      <c r="F1361" s="46"/>
      <c r="G1361" s="46"/>
    </row>
    <row r="1362" spans="6:7" s="24" customFormat="1" ht="15.75">
      <c r="F1362" s="46"/>
      <c r="G1362" s="46"/>
    </row>
    <row r="1363" spans="6:7" s="24" customFormat="1" ht="15.75">
      <c r="F1363" s="46"/>
      <c r="G1363" s="46"/>
    </row>
    <row r="1364" spans="6:7" s="24" customFormat="1" ht="15.75">
      <c r="F1364" s="46"/>
      <c r="G1364" s="46"/>
    </row>
    <row r="1365" spans="6:7" s="24" customFormat="1" ht="15.75">
      <c r="F1365" s="46"/>
      <c r="G1365" s="46"/>
    </row>
    <row r="1366" spans="6:7" s="24" customFormat="1" ht="15.75">
      <c r="F1366" s="46"/>
      <c r="G1366" s="46"/>
    </row>
    <row r="1367" spans="6:7" s="24" customFormat="1" ht="15.75">
      <c r="F1367" s="46"/>
      <c r="G1367" s="46"/>
    </row>
    <row r="1368" spans="6:7" s="24" customFormat="1" ht="15.75">
      <c r="F1368" s="46"/>
      <c r="G1368" s="46"/>
    </row>
    <row r="1369" spans="6:7" s="24" customFormat="1" ht="15.75">
      <c r="F1369" s="46"/>
      <c r="G1369" s="46"/>
    </row>
    <row r="1370" spans="6:7" s="24" customFormat="1" ht="15.75">
      <c r="F1370" s="46"/>
      <c r="G1370" s="46"/>
    </row>
    <row r="1371" spans="6:7" s="24" customFormat="1" ht="15.75">
      <c r="F1371" s="46"/>
      <c r="G1371" s="46"/>
    </row>
    <row r="1372" spans="6:7" s="24" customFormat="1" ht="15.75">
      <c r="F1372" s="46"/>
      <c r="G1372" s="46"/>
    </row>
    <row r="1373" spans="6:7" s="24" customFormat="1" ht="15.75">
      <c r="F1373" s="46"/>
      <c r="G1373" s="46"/>
    </row>
    <row r="1374" spans="6:7" s="24" customFormat="1" ht="15.75">
      <c r="F1374" s="46"/>
      <c r="G1374" s="46"/>
    </row>
    <row r="1375" spans="6:7" s="24" customFormat="1" ht="15.75">
      <c r="F1375" s="46"/>
      <c r="G1375" s="46"/>
    </row>
    <row r="1376" spans="6:7" s="24" customFormat="1" ht="15.75">
      <c r="F1376" s="46"/>
      <c r="G1376" s="46"/>
    </row>
    <row r="1377" spans="6:7" s="24" customFormat="1" ht="15.75">
      <c r="F1377" s="46"/>
      <c r="G1377" s="46"/>
    </row>
    <row r="1378" spans="6:7" s="24" customFormat="1" ht="15.75">
      <c r="F1378" s="46"/>
      <c r="G1378" s="46"/>
    </row>
    <row r="1379" spans="6:7" s="24" customFormat="1" ht="15.75">
      <c r="F1379" s="46"/>
      <c r="G1379" s="46"/>
    </row>
    <row r="1380" spans="6:7" s="24" customFormat="1" ht="15.75">
      <c r="F1380" s="46"/>
      <c r="G1380" s="46"/>
    </row>
    <row r="1381" spans="6:7" s="24" customFormat="1" ht="15.75">
      <c r="F1381" s="46"/>
      <c r="G1381" s="46"/>
    </row>
    <row r="1382" spans="6:7" s="24" customFormat="1" ht="15.75">
      <c r="F1382" s="46"/>
      <c r="G1382" s="46"/>
    </row>
    <row r="1383" spans="6:7" s="24" customFormat="1" ht="15.75">
      <c r="F1383" s="46"/>
      <c r="G1383" s="46"/>
    </row>
    <row r="1384" spans="6:7" s="24" customFormat="1" ht="15.75">
      <c r="F1384" s="46"/>
      <c r="G1384" s="46"/>
    </row>
    <row r="1385" spans="6:7" s="24" customFormat="1" ht="15.75">
      <c r="F1385" s="46"/>
      <c r="G1385" s="46"/>
    </row>
    <row r="1386" spans="6:7" s="24" customFormat="1" ht="15.75">
      <c r="F1386" s="46"/>
      <c r="G1386" s="46"/>
    </row>
    <row r="1387" spans="6:7" s="24" customFormat="1" ht="15.75">
      <c r="F1387" s="46"/>
      <c r="G1387" s="46"/>
    </row>
    <row r="1388" spans="6:7" s="24" customFormat="1" ht="15.75">
      <c r="F1388" s="46"/>
      <c r="G1388" s="46"/>
    </row>
    <row r="1389" spans="6:7" s="24" customFormat="1" ht="15.75">
      <c r="F1389" s="46"/>
      <c r="G1389" s="46"/>
    </row>
    <row r="1390" spans="6:7" s="24" customFormat="1" ht="15.75">
      <c r="F1390" s="46"/>
      <c r="G1390" s="46"/>
    </row>
    <row r="1391" spans="6:7" s="24" customFormat="1" ht="15.75">
      <c r="F1391" s="46"/>
      <c r="G1391" s="46"/>
    </row>
    <row r="1392" spans="6:7" s="24" customFormat="1" ht="15.75">
      <c r="F1392" s="46"/>
      <c r="G1392" s="46"/>
    </row>
    <row r="1393" spans="6:7" s="24" customFormat="1" ht="15.75">
      <c r="F1393" s="46"/>
      <c r="G1393" s="46"/>
    </row>
    <row r="1394" spans="6:7" s="24" customFormat="1" ht="15.75">
      <c r="F1394" s="46"/>
      <c r="G1394" s="46"/>
    </row>
    <row r="1395" spans="6:7" s="24" customFormat="1" ht="15.75">
      <c r="F1395" s="46"/>
      <c r="G1395" s="46"/>
    </row>
    <row r="1396" spans="6:7" s="24" customFormat="1" ht="15.75">
      <c r="F1396" s="46"/>
      <c r="G1396" s="46"/>
    </row>
    <row r="1397" spans="6:7" s="24" customFormat="1" ht="15.75">
      <c r="F1397" s="46"/>
      <c r="G1397" s="46"/>
    </row>
    <row r="1398" spans="6:7" s="24" customFormat="1" ht="15.75">
      <c r="F1398" s="46"/>
      <c r="G1398" s="46"/>
    </row>
    <row r="1399" spans="6:7" s="24" customFormat="1" ht="15.75">
      <c r="F1399" s="46"/>
      <c r="G1399" s="46"/>
    </row>
    <row r="1400" spans="6:7" s="24" customFormat="1" ht="15.75">
      <c r="F1400" s="46"/>
      <c r="G1400" s="46"/>
    </row>
    <row r="1401" spans="6:7" s="24" customFormat="1" ht="15.75">
      <c r="F1401" s="46"/>
      <c r="G1401" s="46"/>
    </row>
    <row r="1402" spans="6:7" s="24" customFormat="1" ht="15.75">
      <c r="F1402" s="46"/>
      <c r="G1402" s="46"/>
    </row>
    <row r="1403" spans="6:7" s="24" customFormat="1" ht="15.75">
      <c r="F1403" s="46"/>
      <c r="G1403" s="46"/>
    </row>
    <row r="1404" spans="6:7" s="24" customFormat="1" ht="15.75">
      <c r="F1404" s="46"/>
      <c r="G1404" s="46"/>
    </row>
    <row r="1405" spans="6:7" s="24" customFormat="1" ht="15.75">
      <c r="F1405" s="46"/>
      <c r="G1405" s="46"/>
    </row>
    <row r="1406" spans="6:7" s="24" customFormat="1" ht="15.75">
      <c r="F1406" s="46"/>
      <c r="G1406" s="46"/>
    </row>
    <row r="1407" spans="6:7" s="24" customFormat="1" ht="15.75">
      <c r="F1407" s="46"/>
      <c r="G1407" s="46"/>
    </row>
    <row r="1408" spans="6:7" s="24" customFormat="1" ht="15.75">
      <c r="F1408" s="46"/>
      <c r="G1408" s="46"/>
    </row>
    <row r="1409" spans="6:7" s="24" customFormat="1" ht="15.75">
      <c r="F1409" s="46"/>
      <c r="G1409" s="46"/>
    </row>
    <row r="1410" spans="6:7" s="24" customFormat="1" ht="15.75">
      <c r="F1410" s="46"/>
      <c r="G1410" s="46"/>
    </row>
    <row r="1411" spans="6:7" s="24" customFormat="1" ht="15.75">
      <c r="F1411" s="46"/>
      <c r="G1411" s="46"/>
    </row>
    <row r="1412" spans="6:7" s="24" customFormat="1" ht="15.75">
      <c r="F1412" s="46"/>
      <c r="G1412" s="46"/>
    </row>
    <row r="1413" spans="6:7" s="24" customFormat="1" ht="15.75">
      <c r="F1413" s="46"/>
      <c r="G1413" s="46"/>
    </row>
    <row r="1414" spans="6:7" s="24" customFormat="1" ht="15.75">
      <c r="F1414" s="46"/>
      <c r="G1414" s="46"/>
    </row>
    <row r="1415" spans="6:7" s="24" customFormat="1" ht="15.75">
      <c r="F1415" s="46"/>
      <c r="G1415" s="46"/>
    </row>
    <row r="1416" spans="6:7" s="24" customFormat="1" ht="15.75">
      <c r="F1416" s="46"/>
      <c r="G1416" s="46"/>
    </row>
    <row r="1417" spans="6:7" s="24" customFormat="1" ht="15.75">
      <c r="F1417" s="46"/>
      <c r="G1417" s="46"/>
    </row>
    <row r="1418" spans="6:7" s="24" customFormat="1" ht="15.75">
      <c r="F1418" s="46"/>
      <c r="G1418" s="46"/>
    </row>
    <row r="1419" spans="6:7" s="24" customFormat="1" ht="15.75">
      <c r="F1419" s="46"/>
      <c r="G1419" s="46"/>
    </row>
    <row r="1420" spans="6:7" s="24" customFormat="1" ht="15.75">
      <c r="F1420" s="46"/>
      <c r="G1420" s="46"/>
    </row>
    <row r="1421" spans="6:7" s="24" customFormat="1" ht="15.75">
      <c r="F1421" s="46"/>
      <c r="G1421" s="46"/>
    </row>
    <row r="1422" spans="6:7" s="24" customFormat="1" ht="15.75">
      <c r="F1422" s="46"/>
      <c r="G1422" s="46"/>
    </row>
    <row r="1423" spans="6:7" s="24" customFormat="1" ht="15.75">
      <c r="F1423" s="46"/>
      <c r="G1423" s="46"/>
    </row>
    <row r="1424" spans="6:7" s="24" customFormat="1" ht="15.75">
      <c r="F1424" s="46"/>
      <c r="G1424" s="46"/>
    </row>
    <row r="1425" spans="6:7" s="24" customFormat="1" ht="15.75">
      <c r="F1425" s="46"/>
      <c r="G1425" s="46"/>
    </row>
    <row r="1426" spans="6:7" s="24" customFormat="1" ht="15.75">
      <c r="F1426" s="46"/>
      <c r="G1426" s="46"/>
    </row>
    <row r="1427" spans="6:7" s="24" customFormat="1" ht="15.75">
      <c r="F1427" s="46"/>
      <c r="G1427" s="46"/>
    </row>
    <row r="1428" spans="6:7" s="24" customFormat="1" ht="15.75">
      <c r="F1428" s="46"/>
      <c r="G1428" s="46"/>
    </row>
    <row r="1429" spans="6:7" s="24" customFormat="1" ht="15.75">
      <c r="F1429" s="46"/>
      <c r="G1429" s="46"/>
    </row>
    <row r="1430" spans="6:7" s="24" customFormat="1" ht="15.75">
      <c r="F1430" s="46"/>
      <c r="G1430" s="46"/>
    </row>
    <row r="1431" spans="6:7" s="24" customFormat="1" ht="15.75">
      <c r="F1431" s="46"/>
      <c r="G1431" s="46"/>
    </row>
    <row r="1432" spans="6:7" s="24" customFormat="1" ht="15.75">
      <c r="F1432" s="46"/>
      <c r="G1432" s="46"/>
    </row>
    <row r="1433" spans="6:7" s="24" customFormat="1" ht="15.75">
      <c r="F1433" s="46"/>
      <c r="G1433" s="46"/>
    </row>
    <row r="1434" spans="6:7" s="24" customFormat="1" ht="15.75">
      <c r="F1434" s="46"/>
      <c r="G1434" s="46"/>
    </row>
    <row r="1435" spans="6:7" s="24" customFormat="1" ht="15.75">
      <c r="F1435" s="46"/>
      <c r="G1435" s="46"/>
    </row>
    <row r="1436" spans="6:7" s="24" customFormat="1" ht="15.75">
      <c r="F1436" s="46"/>
      <c r="G1436" s="46"/>
    </row>
    <row r="1437" spans="6:7" s="24" customFormat="1" ht="15.75">
      <c r="F1437" s="46"/>
      <c r="G1437" s="46"/>
    </row>
    <row r="1438" spans="6:7" s="24" customFormat="1" ht="15.75">
      <c r="F1438" s="46"/>
      <c r="G1438" s="46"/>
    </row>
    <row r="1439" spans="6:7" s="24" customFormat="1" ht="15.75">
      <c r="F1439" s="46"/>
      <c r="G1439" s="46"/>
    </row>
    <row r="1440" spans="6:7" s="24" customFormat="1" ht="15.75">
      <c r="F1440" s="46"/>
      <c r="G1440" s="46"/>
    </row>
    <row r="1441" spans="6:7" s="24" customFormat="1" ht="15.75">
      <c r="F1441" s="46"/>
      <c r="G1441" s="46"/>
    </row>
    <row r="1442" spans="6:7" s="24" customFormat="1" ht="15.75">
      <c r="F1442" s="46"/>
      <c r="G1442" s="46"/>
    </row>
    <row r="1443" spans="6:7" s="24" customFormat="1" ht="15.75">
      <c r="F1443" s="46"/>
      <c r="G1443" s="46"/>
    </row>
    <row r="1444" spans="6:7" s="24" customFormat="1" ht="15.75">
      <c r="F1444" s="46"/>
      <c r="G1444" s="46"/>
    </row>
    <row r="1445" spans="6:7" s="24" customFormat="1" ht="15.75">
      <c r="F1445" s="46"/>
      <c r="G1445" s="46"/>
    </row>
    <row r="1446" spans="6:7" s="24" customFormat="1" ht="15.75">
      <c r="F1446" s="46"/>
      <c r="G1446" s="46"/>
    </row>
    <row r="1447" spans="6:7" s="24" customFormat="1" ht="15.75">
      <c r="F1447" s="46"/>
      <c r="G1447" s="46"/>
    </row>
    <row r="1448" spans="6:7" s="24" customFormat="1" ht="15.75">
      <c r="F1448" s="46"/>
      <c r="G1448" s="46"/>
    </row>
    <row r="1449" spans="6:7" s="24" customFormat="1" ht="15.75">
      <c r="F1449" s="46"/>
      <c r="G1449" s="46"/>
    </row>
    <row r="1450" spans="6:7" s="24" customFormat="1" ht="15.75">
      <c r="F1450" s="46"/>
      <c r="G1450" s="46"/>
    </row>
    <row r="1451" spans="6:7" s="24" customFormat="1" ht="15.75">
      <c r="F1451" s="46"/>
      <c r="G1451" s="46"/>
    </row>
    <row r="1452" spans="6:7" s="24" customFormat="1" ht="15.75">
      <c r="F1452" s="46"/>
      <c r="G1452" s="46"/>
    </row>
    <row r="1453" spans="6:7" s="24" customFormat="1" ht="15.75">
      <c r="F1453" s="46"/>
      <c r="G1453" s="46"/>
    </row>
    <row r="1454" spans="6:7" s="24" customFormat="1" ht="15.75">
      <c r="F1454" s="46"/>
      <c r="G1454" s="46"/>
    </row>
    <row r="1455" spans="6:7" s="24" customFormat="1" ht="15.75">
      <c r="F1455" s="46"/>
      <c r="G1455" s="46"/>
    </row>
    <row r="1456" spans="6:7" s="24" customFormat="1" ht="15.75">
      <c r="F1456" s="46"/>
      <c r="G1456" s="46"/>
    </row>
    <row r="1457" spans="6:7" s="24" customFormat="1" ht="15.75">
      <c r="F1457" s="46"/>
      <c r="G1457" s="46"/>
    </row>
    <row r="1458" spans="6:7" s="24" customFormat="1" ht="15.75">
      <c r="F1458" s="46"/>
      <c r="G1458" s="46"/>
    </row>
    <row r="1459" spans="6:7" s="24" customFormat="1" ht="15.75">
      <c r="F1459" s="46"/>
      <c r="G1459" s="46"/>
    </row>
    <row r="1460" spans="6:7" s="24" customFormat="1" ht="15.75">
      <c r="F1460" s="46"/>
      <c r="G1460" s="46"/>
    </row>
    <row r="1461" spans="6:7" s="24" customFormat="1" ht="15.75">
      <c r="F1461" s="46"/>
      <c r="G1461" s="46"/>
    </row>
    <row r="1462" spans="6:7" s="24" customFormat="1" ht="15.75">
      <c r="F1462" s="46"/>
      <c r="G1462" s="46"/>
    </row>
    <row r="1463" spans="6:7" s="24" customFormat="1" ht="15.75">
      <c r="F1463" s="46"/>
      <c r="G1463" s="46"/>
    </row>
    <row r="1464" spans="6:7" s="24" customFormat="1" ht="15.75">
      <c r="F1464" s="46"/>
      <c r="G1464" s="46"/>
    </row>
    <row r="1465" spans="6:7" s="24" customFormat="1" ht="15.75">
      <c r="F1465" s="46"/>
      <c r="G1465" s="46"/>
    </row>
    <row r="1466" spans="6:7" s="24" customFormat="1" ht="15.75">
      <c r="F1466" s="46"/>
      <c r="G1466" s="46"/>
    </row>
    <row r="1467" spans="6:7" s="24" customFormat="1" ht="15.75">
      <c r="F1467" s="46"/>
      <c r="G1467" s="46"/>
    </row>
    <row r="1468" spans="6:7" s="24" customFormat="1" ht="15.75">
      <c r="F1468" s="46"/>
      <c r="G1468" s="46"/>
    </row>
    <row r="1469" spans="6:7" s="24" customFormat="1" ht="15.75">
      <c r="F1469" s="46"/>
      <c r="G1469" s="46"/>
    </row>
    <row r="1470" spans="6:7" s="24" customFormat="1" ht="15.75">
      <c r="F1470" s="46"/>
      <c r="G1470" s="46"/>
    </row>
    <row r="1471" spans="6:7" s="24" customFormat="1" ht="15.75">
      <c r="F1471" s="46"/>
      <c r="G1471" s="46"/>
    </row>
    <row r="1472" spans="6:7" s="24" customFormat="1" ht="15.75">
      <c r="F1472" s="46"/>
      <c r="G1472" s="46"/>
    </row>
    <row r="1473" spans="6:7" s="24" customFormat="1" ht="15.75">
      <c r="F1473" s="46"/>
      <c r="G1473" s="46"/>
    </row>
    <row r="1474" spans="6:7" s="24" customFormat="1" ht="15.75">
      <c r="F1474" s="46"/>
      <c r="G1474" s="46"/>
    </row>
    <row r="1475" spans="6:7" s="24" customFormat="1" ht="15.75">
      <c r="F1475" s="46"/>
      <c r="G1475" s="46"/>
    </row>
    <row r="1476" spans="6:7" s="24" customFormat="1" ht="15.75">
      <c r="F1476" s="46"/>
      <c r="G1476" s="46"/>
    </row>
    <row r="1477" spans="6:7" s="24" customFormat="1" ht="15.75">
      <c r="F1477" s="46"/>
      <c r="G1477" s="46"/>
    </row>
    <row r="1478" spans="6:7" s="24" customFormat="1" ht="15.75">
      <c r="F1478" s="46"/>
      <c r="G1478" s="46"/>
    </row>
    <row r="1479" spans="6:7" s="24" customFormat="1" ht="15.75">
      <c r="F1479" s="46"/>
      <c r="G1479" s="46"/>
    </row>
    <row r="1480" spans="6:7" s="24" customFormat="1" ht="15.75">
      <c r="F1480" s="46"/>
      <c r="G1480" s="46"/>
    </row>
    <row r="1481" spans="6:7" s="24" customFormat="1" ht="15.75">
      <c r="F1481" s="46"/>
      <c r="G1481" s="46"/>
    </row>
    <row r="1482" spans="6:7" s="24" customFormat="1" ht="15.75">
      <c r="F1482" s="46"/>
      <c r="G1482" s="46"/>
    </row>
    <row r="1483" spans="6:7" s="24" customFormat="1" ht="15.75">
      <c r="F1483" s="46"/>
      <c r="G1483" s="46"/>
    </row>
    <row r="1484" spans="6:7" s="24" customFormat="1" ht="15.75">
      <c r="F1484" s="46"/>
      <c r="G1484" s="46"/>
    </row>
    <row r="1485" spans="6:7" s="24" customFormat="1" ht="15.75">
      <c r="F1485" s="46"/>
      <c r="G1485" s="46"/>
    </row>
    <row r="1486" spans="6:7" s="24" customFormat="1" ht="15.75">
      <c r="F1486" s="46"/>
      <c r="G1486" s="46"/>
    </row>
    <row r="1487" spans="6:7" s="24" customFormat="1" ht="15.75">
      <c r="F1487" s="46"/>
      <c r="G1487" s="46"/>
    </row>
    <row r="1488" spans="6:7" s="24" customFormat="1" ht="15.75">
      <c r="F1488" s="46"/>
      <c r="G1488" s="46"/>
    </row>
    <row r="1489" spans="6:7" s="24" customFormat="1" ht="15.75">
      <c r="F1489" s="46"/>
      <c r="G1489" s="46"/>
    </row>
    <row r="1490" spans="6:7" s="24" customFormat="1" ht="15.75">
      <c r="F1490" s="46"/>
      <c r="G1490" s="46"/>
    </row>
    <row r="1491" spans="6:7" s="24" customFormat="1" ht="15.75">
      <c r="F1491" s="46"/>
      <c r="G1491" s="46"/>
    </row>
    <row r="1492" spans="6:7" s="24" customFormat="1" ht="15.75">
      <c r="F1492" s="46"/>
      <c r="G1492" s="46"/>
    </row>
    <row r="1493" spans="6:7" s="24" customFormat="1" ht="15.75">
      <c r="F1493" s="46"/>
      <c r="G1493" s="46"/>
    </row>
    <row r="1494" spans="6:7" s="24" customFormat="1" ht="15.75">
      <c r="F1494" s="46"/>
      <c r="G1494" s="46"/>
    </row>
    <row r="1495" spans="6:7" s="24" customFormat="1" ht="15.75">
      <c r="F1495" s="46"/>
      <c r="G1495" s="46"/>
    </row>
    <row r="1496" spans="6:7" s="24" customFormat="1" ht="15.75">
      <c r="F1496" s="46"/>
      <c r="G1496" s="46"/>
    </row>
    <row r="1497" spans="6:7" s="24" customFormat="1" ht="15.75">
      <c r="F1497" s="46"/>
      <c r="G1497" s="46"/>
    </row>
    <row r="1498" spans="6:7" s="24" customFormat="1" ht="15.75">
      <c r="F1498" s="46"/>
      <c r="G1498" s="46"/>
    </row>
    <row r="1499" spans="6:7" s="24" customFormat="1" ht="15.75">
      <c r="F1499" s="46"/>
      <c r="G1499" s="46"/>
    </row>
    <row r="1500" spans="6:7" s="24" customFormat="1" ht="15.75">
      <c r="F1500" s="46"/>
      <c r="G1500" s="46"/>
    </row>
    <row r="1501" spans="6:7" s="24" customFormat="1" ht="15.75">
      <c r="F1501" s="46"/>
      <c r="G1501" s="46"/>
    </row>
    <row r="1502" spans="6:7" s="24" customFormat="1" ht="15.75">
      <c r="F1502" s="46"/>
      <c r="G1502" s="46"/>
    </row>
    <row r="1503" spans="6:7" s="24" customFormat="1" ht="15.75">
      <c r="F1503" s="46"/>
      <c r="G1503" s="46"/>
    </row>
    <row r="1504" spans="6:7" s="24" customFormat="1" ht="15.75">
      <c r="F1504" s="46"/>
      <c r="G1504" s="46"/>
    </row>
    <row r="1505" spans="6:7" s="24" customFormat="1" ht="15.75">
      <c r="F1505" s="46"/>
      <c r="G1505" s="46"/>
    </row>
    <row r="1506" spans="6:7" s="24" customFormat="1" ht="15.75">
      <c r="F1506" s="46"/>
      <c r="G1506" s="46"/>
    </row>
    <row r="1507" spans="6:7" s="24" customFormat="1" ht="15.75">
      <c r="F1507" s="46"/>
      <c r="G1507" s="46"/>
    </row>
    <row r="1508" spans="6:7" s="24" customFormat="1" ht="15.75">
      <c r="F1508" s="46"/>
      <c r="G1508" s="46"/>
    </row>
    <row r="1509" spans="6:7" s="24" customFormat="1" ht="15.75">
      <c r="F1509" s="46"/>
      <c r="G1509" s="46"/>
    </row>
    <row r="1510" spans="6:7" s="24" customFormat="1" ht="15.75">
      <c r="F1510" s="46"/>
      <c r="G1510" s="46"/>
    </row>
    <row r="1511" spans="6:7" s="24" customFormat="1" ht="15.75">
      <c r="F1511" s="46"/>
      <c r="G1511" s="46"/>
    </row>
    <row r="1512" spans="6:7" s="24" customFormat="1" ht="15.75">
      <c r="F1512" s="46"/>
      <c r="G1512" s="46"/>
    </row>
    <row r="1513" spans="6:7" s="24" customFormat="1" ht="15.75">
      <c r="F1513" s="46"/>
      <c r="G1513" s="46"/>
    </row>
    <row r="1514" spans="6:7" s="24" customFormat="1" ht="15.75">
      <c r="F1514" s="46"/>
      <c r="G1514" s="46"/>
    </row>
    <row r="1515" spans="6:7" s="24" customFormat="1" ht="15.75">
      <c r="F1515" s="46"/>
      <c r="G1515" s="46"/>
    </row>
    <row r="1516" spans="6:7" s="24" customFormat="1" ht="15.75">
      <c r="F1516" s="46"/>
      <c r="G1516" s="46"/>
    </row>
    <row r="1517" spans="6:7" s="24" customFormat="1" ht="15.75">
      <c r="F1517" s="46"/>
      <c r="G1517" s="46"/>
    </row>
    <row r="1518" spans="6:7" s="24" customFormat="1" ht="15.75">
      <c r="F1518" s="46"/>
      <c r="G1518" s="46"/>
    </row>
    <row r="1519" spans="6:7" s="24" customFormat="1" ht="15.75">
      <c r="F1519" s="46"/>
      <c r="G1519" s="46"/>
    </row>
    <row r="1520" spans="6:7" s="24" customFormat="1" ht="15.75">
      <c r="F1520" s="46"/>
      <c r="G1520" s="46"/>
    </row>
    <row r="1521" spans="6:7" s="24" customFormat="1" ht="15.75">
      <c r="F1521" s="46"/>
      <c r="G1521" s="46"/>
    </row>
    <row r="1522" spans="6:7" s="24" customFormat="1" ht="15.75">
      <c r="F1522" s="46"/>
      <c r="G1522" s="46"/>
    </row>
    <row r="1523" spans="6:7" s="24" customFormat="1" ht="15.75">
      <c r="F1523" s="46"/>
      <c r="G1523" s="46"/>
    </row>
    <row r="1524" spans="6:7" s="24" customFormat="1" ht="15.75">
      <c r="F1524" s="46"/>
      <c r="G1524" s="46"/>
    </row>
    <row r="1525" spans="6:7" s="24" customFormat="1" ht="15.75">
      <c r="F1525" s="46"/>
      <c r="G1525" s="46"/>
    </row>
    <row r="1526" spans="6:7" s="24" customFormat="1" ht="15.75">
      <c r="F1526" s="46"/>
      <c r="G1526" s="46"/>
    </row>
    <row r="1527" spans="6:7" s="24" customFormat="1" ht="15.75">
      <c r="F1527" s="46"/>
      <c r="G1527" s="46"/>
    </row>
    <row r="1528" spans="6:7" s="24" customFormat="1" ht="15.75">
      <c r="F1528" s="46"/>
      <c r="G1528" s="46"/>
    </row>
    <row r="1529" spans="6:7" s="24" customFormat="1" ht="15.75">
      <c r="F1529" s="46"/>
      <c r="G1529" s="46"/>
    </row>
    <row r="1530" spans="6:7" s="24" customFormat="1" ht="15.75">
      <c r="F1530" s="46"/>
      <c r="G1530" s="46"/>
    </row>
    <row r="1531" spans="6:7" s="24" customFormat="1" ht="15.75">
      <c r="F1531" s="46"/>
      <c r="G1531" s="46"/>
    </row>
    <row r="1532" spans="6:7" s="24" customFormat="1" ht="15.75">
      <c r="F1532" s="46"/>
      <c r="G1532" s="46"/>
    </row>
    <row r="1533" spans="6:7" s="24" customFormat="1" ht="15.75">
      <c r="F1533" s="46"/>
      <c r="G1533" s="46"/>
    </row>
    <row r="1534" spans="6:7" s="24" customFormat="1" ht="15.75">
      <c r="F1534" s="46"/>
      <c r="G1534" s="46"/>
    </row>
    <row r="1535" spans="6:7" s="24" customFormat="1" ht="15.75">
      <c r="F1535" s="46"/>
      <c r="G1535" s="46"/>
    </row>
    <row r="1536" spans="6:7" s="24" customFormat="1" ht="15.75">
      <c r="F1536" s="46"/>
      <c r="G1536" s="46"/>
    </row>
    <row r="1537" spans="6:7" s="24" customFormat="1" ht="15.75">
      <c r="F1537" s="46"/>
      <c r="G1537" s="46"/>
    </row>
    <row r="1538" spans="6:7" s="24" customFormat="1" ht="15.75">
      <c r="F1538" s="46"/>
      <c r="G1538" s="46"/>
    </row>
    <row r="1539" spans="6:7" s="24" customFormat="1" ht="15.75">
      <c r="F1539" s="46"/>
      <c r="G1539" s="46"/>
    </row>
    <row r="1540" spans="6:7" s="24" customFormat="1" ht="15.75">
      <c r="F1540" s="46"/>
      <c r="G1540" s="46"/>
    </row>
    <row r="1541" spans="6:7" s="24" customFormat="1" ht="15.75">
      <c r="F1541" s="46"/>
      <c r="G1541" s="46"/>
    </row>
    <row r="1542" spans="6:7" s="24" customFormat="1" ht="15.75">
      <c r="F1542" s="46"/>
      <c r="G1542" s="46"/>
    </row>
    <row r="1543" spans="6:7" s="24" customFormat="1" ht="15.75">
      <c r="F1543" s="46"/>
      <c r="G1543" s="46"/>
    </row>
    <row r="1544" spans="6:7" s="24" customFormat="1" ht="15.75">
      <c r="F1544" s="46"/>
      <c r="G1544" s="46"/>
    </row>
    <row r="1545" spans="6:7" s="24" customFormat="1" ht="15.75">
      <c r="F1545" s="46"/>
      <c r="G1545" s="46"/>
    </row>
    <row r="1546" spans="6:7" s="24" customFormat="1" ht="15.75">
      <c r="F1546" s="46"/>
      <c r="G1546" s="46"/>
    </row>
    <row r="1547" spans="6:7" s="24" customFormat="1" ht="15.75">
      <c r="F1547" s="46"/>
      <c r="G1547" s="46"/>
    </row>
    <row r="1548" spans="6:7" s="24" customFormat="1" ht="15.75">
      <c r="F1548" s="46"/>
      <c r="G1548" s="46"/>
    </row>
    <row r="1549" spans="6:7" s="24" customFormat="1" ht="15.75">
      <c r="F1549" s="46"/>
      <c r="G1549" s="46"/>
    </row>
    <row r="1550" spans="6:7" s="24" customFormat="1" ht="15.75">
      <c r="F1550" s="46"/>
      <c r="G1550" s="46"/>
    </row>
    <row r="1551" spans="6:7" s="24" customFormat="1" ht="15.75">
      <c r="F1551" s="46"/>
      <c r="G1551" s="46"/>
    </row>
    <row r="1552" spans="6:7" s="24" customFormat="1" ht="15.75">
      <c r="F1552" s="46"/>
      <c r="G1552" s="46"/>
    </row>
    <row r="1553" spans="6:7" s="24" customFormat="1" ht="15.75">
      <c r="F1553" s="46"/>
      <c r="G1553" s="46"/>
    </row>
    <row r="1554" spans="6:7" s="24" customFormat="1" ht="15.75">
      <c r="F1554" s="46"/>
      <c r="G1554" s="46"/>
    </row>
    <row r="1555" spans="6:7" s="24" customFormat="1" ht="15.75">
      <c r="F1555" s="46"/>
      <c r="G1555" s="46"/>
    </row>
    <row r="1556" spans="6:7" s="24" customFormat="1" ht="15.75">
      <c r="F1556" s="46"/>
      <c r="G1556" s="46"/>
    </row>
    <row r="1557" spans="6:7" s="24" customFormat="1" ht="15.75">
      <c r="F1557" s="46"/>
      <c r="G1557" s="46"/>
    </row>
    <row r="1558" spans="6:7" s="24" customFormat="1" ht="15.75">
      <c r="F1558" s="46"/>
      <c r="G1558" s="46"/>
    </row>
    <row r="1559" spans="6:7" s="24" customFormat="1" ht="15.75">
      <c r="F1559" s="46"/>
      <c r="G1559" s="46"/>
    </row>
    <row r="1560" spans="6:7" s="24" customFormat="1" ht="15.75">
      <c r="F1560" s="46"/>
      <c r="G1560" s="46"/>
    </row>
    <row r="1561" spans="6:7" s="24" customFormat="1" ht="15.75">
      <c r="F1561" s="46"/>
      <c r="G1561" s="46"/>
    </row>
    <row r="1562" spans="6:7" s="24" customFormat="1" ht="15.75">
      <c r="F1562" s="46"/>
      <c r="G1562" s="46"/>
    </row>
    <row r="1563" spans="6:7" s="24" customFormat="1" ht="15.75">
      <c r="F1563" s="46"/>
      <c r="G1563" s="46"/>
    </row>
    <row r="1564" spans="6:7" s="24" customFormat="1" ht="15.75">
      <c r="F1564" s="46"/>
      <c r="G1564" s="46"/>
    </row>
    <row r="1565" spans="6:7" s="24" customFormat="1" ht="15.75">
      <c r="F1565" s="46"/>
      <c r="G1565" s="46"/>
    </row>
    <row r="1566" spans="6:7" s="24" customFormat="1" ht="15.75">
      <c r="F1566" s="46"/>
      <c r="G1566" s="46"/>
    </row>
    <row r="1567" spans="6:7" s="24" customFormat="1" ht="15.75">
      <c r="F1567" s="46"/>
      <c r="G1567" s="46"/>
    </row>
    <row r="1568" spans="6:7" s="24" customFormat="1" ht="15.75">
      <c r="F1568" s="46"/>
      <c r="G1568" s="46"/>
    </row>
    <row r="1569" spans="6:7" s="24" customFormat="1" ht="15.75">
      <c r="F1569" s="46"/>
      <c r="G1569" s="46"/>
    </row>
    <row r="1570" spans="6:7" s="24" customFormat="1" ht="15.75">
      <c r="F1570" s="46"/>
      <c r="G1570" s="46"/>
    </row>
    <row r="1571" spans="6:7" s="24" customFormat="1" ht="15.75">
      <c r="F1571" s="46"/>
      <c r="G1571" s="46"/>
    </row>
    <row r="1572" spans="6:7" s="24" customFormat="1" ht="15.75">
      <c r="F1572" s="46"/>
      <c r="G1572" s="46"/>
    </row>
    <row r="1573" spans="6:7" s="24" customFormat="1" ht="15.75">
      <c r="F1573" s="46"/>
      <c r="G1573" s="46"/>
    </row>
    <row r="1574" spans="6:7" s="24" customFormat="1" ht="15.75">
      <c r="F1574" s="46"/>
      <c r="G1574" s="46"/>
    </row>
    <row r="1575" spans="6:7" s="24" customFormat="1" ht="15.75">
      <c r="F1575" s="46"/>
      <c r="G1575" s="46"/>
    </row>
    <row r="1576" spans="6:7" s="24" customFormat="1" ht="15.75">
      <c r="F1576" s="46"/>
      <c r="G1576" s="46"/>
    </row>
    <row r="1577" spans="6:7" s="24" customFormat="1" ht="15.75">
      <c r="F1577" s="46"/>
      <c r="G1577" s="46"/>
    </row>
    <row r="1578" spans="6:7" s="24" customFormat="1" ht="15.75">
      <c r="F1578" s="46"/>
      <c r="G1578" s="46"/>
    </row>
    <row r="1579" spans="6:7" s="24" customFormat="1" ht="15.75">
      <c r="F1579" s="46"/>
      <c r="G1579" s="46"/>
    </row>
    <row r="1580" spans="6:7" s="24" customFormat="1" ht="15.75">
      <c r="F1580" s="46"/>
      <c r="G1580" s="46"/>
    </row>
    <row r="1581" spans="6:7" s="24" customFormat="1" ht="15.75">
      <c r="F1581" s="46"/>
      <c r="G1581" s="46"/>
    </row>
    <row r="1582" spans="6:7" s="24" customFormat="1" ht="15.75">
      <c r="F1582" s="46"/>
      <c r="G1582" s="46"/>
    </row>
    <row r="1583" spans="6:7" s="24" customFormat="1" ht="15.75">
      <c r="F1583" s="46"/>
      <c r="G1583" s="46"/>
    </row>
    <row r="1584" spans="6:7" s="24" customFormat="1" ht="15.75">
      <c r="F1584" s="46"/>
      <c r="G1584" s="46"/>
    </row>
    <row r="1585" spans="6:7" s="24" customFormat="1" ht="15.75">
      <c r="F1585" s="46"/>
      <c r="G1585" s="46"/>
    </row>
    <row r="1586" spans="6:7" s="24" customFormat="1" ht="15.75">
      <c r="F1586" s="46"/>
      <c r="G1586" s="46"/>
    </row>
    <row r="1587" spans="6:7" s="24" customFormat="1" ht="15.75">
      <c r="F1587" s="46"/>
      <c r="G1587" s="46"/>
    </row>
    <row r="1588" spans="6:7" s="24" customFormat="1" ht="15.75">
      <c r="F1588" s="46"/>
      <c r="G1588" s="46"/>
    </row>
    <row r="1589" spans="6:7" s="24" customFormat="1" ht="15.75">
      <c r="F1589" s="46"/>
      <c r="G1589" s="46"/>
    </row>
    <row r="1590" spans="6:7" s="24" customFormat="1" ht="15.75">
      <c r="F1590" s="46"/>
      <c r="G1590" s="46"/>
    </row>
    <row r="1591" spans="6:7" s="24" customFormat="1" ht="15.75">
      <c r="F1591" s="46"/>
      <c r="G1591" s="46"/>
    </row>
    <row r="1592" spans="6:7" s="24" customFormat="1" ht="15.75">
      <c r="F1592" s="46"/>
      <c r="G1592" s="46"/>
    </row>
    <row r="1593" spans="6:7" s="24" customFormat="1" ht="15.75">
      <c r="F1593" s="46"/>
      <c r="G1593" s="46"/>
    </row>
    <row r="1594" spans="6:7" s="24" customFormat="1" ht="15.75">
      <c r="F1594" s="46"/>
      <c r="G1594" s="46"/>
    </row>
    <row r="1595" spans="6:7" s="24" customFormat="1" ht="15.75">
      <c r="F1595" s="46"/>
      <c r="G1595" s="46"/>
    </row>
    <row r="1596" spans="6:7" s="24" customFormat="1" ht="15.75">
      <c r="F1596" s="46"/>
      <c r="G1596" s="46"/>
    </row>
    <row r="1597" spans="6:7" s="24" customFormat="1" ht="15.75">
      <c r="F1597" s="46"/>
      <c r="G1597" s="46"/>
    </row>
    <row r="1598" spans="6:7" s="24" customFormat="1" ht="15.75">
      <c r="F1598" s="46"/>
      <c r="G1598" s="46"/>
    </row>
    <row r="1599" spans="6:7" s="24" customFormat="1" ht="15.75">
      <c r="F1599" s="46"/>
      <c r="G1599" s="46"/>
    </row>
    <row r="1600" spans="6:7" s="24" customFormat="1" ht="15.75">
      <c r="F1600" s="46"/>
      <c r="G1600" s="46"/>
    </row>
    <row r="1601" spans="6:7" s="24" customFormat="1" ht="15.75">
      <c r="F1601" s="46"/>
      <c r="G1601" s="46"/>
    </row>
    <row r="1602" spans="6:7" s="24" customFormat="1" ht="15.75">
      <c r="F1602" s="46"/>
      <c r="G1602" s="46"/>
    </row>
    <row r="1603" spans="6:7" s="24" customFormat="1" ht="15.75">
      <c r="F1603" s="46"/>
      <c r="G1603" s="46"/>
    </row>
    <row r="1604" spans="6:7" s="24" customFormat="1" ht="15.75">
      <c r="F1604" s="46"/>
      <c r="G1604" s="46"/>
    </row>
    <row r="1605" spans="6:7" s="24" customFormat="1" ht="15.75">
      <c r="F1605" s="46"/>
      <c r="G1605" s="46"/>
    </row>
    <row r="1606" spans="6:7" s="24" customFormat="1" ht="15.75">
      <c r="F1606" s="46"/>
      <c r="G1606" s="46"/>
    </row>
    <row r="1607" spans="6:7" s="24" customFormat="1" ht="15.75">
      <c r="F1607" s="46"/>
      <c r="G1607" s="46"/>
    </row>
    <row r="1608" spans="6:7" s="24" customFormat="1" ht="15.75">
      <c r="F1608" s="46"/>
      <c r="G1608" s="46"/>
    </row>
    <row r="1609" spans="6:7" s="24" customFormat="1" ht="15.75">
      <c r="F1609" s="46"/>
      <c r="G1609" s="46"/>
    </row>
    <row r="1610" spans="6:7" s="24" customFormat="1" ht="15.75">
      <c r="F1610" s="46"/>
      <c r="G1610" s="46"/>
    </row>
    <row r="1611" spans="6:7" s="24" customFormat="1" ht="15.75">
      <c r="F1611" s="46"/>
      <c r="G1611" s="46"/>
    </row>
    <row r="1612" spans="6:7" s="24" customFormat="1" ht="15.75">
      <c r="F1612" s="46"/>
      <c r="G1612" s="46"/>
    </row>
    <row r="1613" spans="6:7" s="24" customFormat="1" ht="15.75">
      <c r="F1613" s="46"/>
      <c r="G1613" s="46"/>
    </row>
    <row r="1614" spans="6:7" s="24" customFormat="1" ht="15.75">
      <c r="F1614" s="46"/>
      <c r="G1614" s="46"/>
    </row>
    <row r="1615" spans="6:7" s="24" customFormat="1" ht="15.75">
      <c r="F1615" s="46"/>
      <c r="G1615" s="46"/>
    </row>
    <row r="1616" spans="6:7" s="24" customFormat="1" ht="15.75">
      <c r="F1616" s="46"/>
      <c r="G1616" s="46"/>
    </row>
    <row r="1617" spans="6:7" s="24" customFormat="1" ht="15.75">
      <c r="F1617" s="46"/>
      <c r="G1617" s="46"/>
    </row>
    <row r="1618" spans="6:7" s="24" customFormat="1" ht="15.75">
      <c r="F1618" s="46"/>
      <c r="G1618" s="46"/>
    </row>
    <row r="1619" spans="6:7" s="24" customFormat="1" ht="15.75">
      <c r="F1619" s="46"/>
      <c r="G1619" s="46"/>
    </row>
    <row r="1620" spans="6:7" s="24" customFormat="1" ht="15.75">
      <c r="F1620" s="46"/>
      <c r="G1620" s="46"/>
    </row>
    <row r="1621" spans="6:7" s="24" customFormat="1" ht="15.75">
      <c r="F1621" s="46"/>
      <c r="G1621" s="46"/>
    </row>
    <row r="1622" spans="6:7" s="24" customFormat="1" ht="15.75">
      <c r="F1622" s="46"/>
      <c r="G1622" s="46"/>
    </row>
    <row r="1623" spans="6:7" s="24" customFormat="1" ht="15.75">
      <c r="F1623" s="46"/>
      <c r="G1623" s="46"/>
    </row>
    <row r="1624" spans="6:7" s="24" customFormat="1" ht="15.75">
      <c r="F1624" s="46"/>
      <c r="G1624" s="46"/>
    </row>
    <row r="1625" spans="6:7" s="24" customFormat="1" ht="15.75">
      <c r="F1625" s="46"/>
      <c r="G1625" s="46"/>
    </row>
    <row r="1626" spans="6:7" s="24" customFormat="1" ht="15.75">
      <c r="F1626" s="46"/>
      <c r="G1626" s="46"/>
    </row>
    <row r="1627" spans="6:7" s="24" customFormat="1" ht="15.75">
      <c r="F1627" s="46"/>
      <c r="G1627" s="46"/>
    </row>
    <row r="1628" spans="6:7" s="24" customFormat="1" ht="15.75">
      <c r="F1628" s="46"/>
      <c r="G1628" s="46"/>
    </row>
    <row r="1629" spans="6:7" s="24" customFormat="1" ht="15.75">
      <c r="F1629" s="46"/>
      <c r="G1629" s="46"/>
    </row>
    <row r="1630" spans="6:7" s="24" customFormat="1" ht="15.75">
      <c r="F1630" s="46"/>
      <c r="G1630" s="46"/>
    </row>
    <row r="1631" spans="6:7" s="24" customFormat="1" ht="15.75">
      <c r="F1631" s="46"/>
      <c r="G1631" s="46"/>
    </row>
    <row r="1632" spans="6:7" s="24" customFormat="1" ht="15.75">
      <c r="F1632" s="46"/>
      <c r="G1632" s="46"/>
    </row>
    <row r="1633" spans="6:7" s="24" customFormat="1" ht="15.75">
      <c r="F1633" s="46"/>
      <c r="G1633" s="46"/>
    </row>
    <row r="1634" spans="6:7" s="24" customFormat="1" ht="15.75">
      <c r="F1634" s="46"/>
      <c r="G1634" s="46"/>
    </row>
    <row r="1635" spans="6:7" s="24" customFormat="1" ht="15.75">
      <c r="F1635" s="46"/>
      <c r="G1635" s="46"/>
    </row>
    <row r="1636" spans="6:7" s="24" customFormat="1" ht="15.75">
      <c r="F1636" s="46"/>
      <c r="G1636" s="46"/>
    </row>
    <row r="1637" spans="6:7" s="24" customFormat="1" ht="15.75">
      <c r="F1637" s="46"/>
      <c r="G1637" s="46"/>
    </row>
    <row r="1638" spans="6:7" s="24" customFormat="1" ht="15.75">
      <c r="F1638" s="46"/>
      <c r="G1638" s="46"/>
    </row>
    <row r="1639" spans="6:7" s="24" customFormat="1" ht="15.75">
      <c r="F1639" s="46"/>
      <c r="G1639" s="46"/>
    </row>
    <row r="1640" spans="6:7" s="24" customFormat="1" ht="15.75">
      <c r="F1640" s="46"/>
      <c r="G1640" s="46"/>
    </row>
    <row r="1641" spans="6:7" s="24" customFormat="1" ht="15.75">
      <c r="F1641" s="46"/>
      <c r="G1641" s="46"/>
    </row>
    <row r="1642" spans="6:7" s="24" customFormat="1" ht="15.75">
      <c r="F1642" s="46"/>
      <c r="G1642" s="46"/>
    </row>
    <row r="1643" spans="6:7" s="24" customFormat="1" ht="15.75">
      <c r="F1643" s="46"/>
      <c r="G1643" s="46"/>
    </row>
    <row r="1644" spans="6:7" s="24" customFormat="1" ht="15.75">
      <c r="F1644" s="46"/>
      <c r="G1644" s="46"/>
    </row>
    <row r="1645" spans="6:7" s="24" customFormat="1" ht="15.75">
      <c r="F1645" s="46"/>
      <c r="G1645" s="46"/>
    </row>
    <row r="1646" spans="6:7" s="24" customFormat="1" ht="15.75">
      <c r="F1646" s="46"/>
      <c r="G1646" s="46"/>
    </row>
    <row r="1647" spans="6:7" s="24" customFormat="1" ht="15.75">
      <c r="F1647" s="46"/>
      <c r="G1647" s="46"/>
    </row>
    <row r="1648" spans="6:7" s="24" customFormat="1" ht="15.75">
      <c r="F1648" s="46"/>
      <c r="G1648" s="46"/>
    </row>
    <row r="1649" spans="6:7" s="24" customFormat="1" ht="15.75">
      <c r="F1649" s="46"/>
      <c r="G1649" s="46"/>
    </row>
    <row r="1650" spans="6:7" s="24" customFormat="1" ht="15.75">
      <c r="F1650" s="46"/>
      <c r="G1650" s="46"/>
    </row>
    <row r="1651" spans="6:7" s="24" customFormat="1" ht="15.75">
      <c r="F1651" s="46"/>
      <c r="G1651" s="46"/>
    </row>
    <row r="1652" spans="6:7" s="24" customFormat="1" ht="15.75">
      <c r="F1652" s="46"/>
      <c r="G1652" s="46"/>
    </row>
    <row r="1653" spans="6:7" s="24" customFormat="1" ht="15.75">
      <c r="F1653" s="46"/>
      <c r="G1653" s="46"/>
    </row>
    <row r="1654" spans="6:7" s="24" customFormat="1" ht="15.75">
      <c r="F1654" s="46"/>
      <c r="G1654" s="46"/>
    </row>
    <row r="1655" spans="6:7" s="24" customFormat="1" ht="15.75">
      <c r="F1655" s="46"/>
      <c r="G1655" s="46"/>
    </row>
    <row r="1656" spans="6:7" s="24" customFormat="1" ht="15.75">
      <c r="F1656" s="46"/>
      <c r="G1656" s="46"/>
    </row>
    <row r="1657" spans="6:7" s="24" customFormat="1" ht="15.75">
      <c r="F1657" s="46"/>
      <c r="G1657" s="46"/>
    </row>
    <row r="1658" spans="6:7" s="24" customFormat="1" ht="15.75">
      <c r="F1658" s="46"/>
      <c r="G1658" s="46"/>
    </row>
    <row r="1659" spans="6:7" s="24" customFormat="1" ht="15.75">
      <c r="F1659" s="46"/>
      <c r="G1659" s="46"/>
    </row>
    <row r="1660" spans="6:7" s="24" customFormat="1" ht="15.75">
      <c r="F1660" s="46"/>
      <c r="G1660" s="46"/>
    </row>
    <row r="1661" spans="6:7" s="24" customFormat="1" ht="15.75">
      <c r="F1661" s="46"/>
      <c r="G1661" s="46"/>
    </row>
    <row r="1662" spans="6:7" s="24" customFormat="1" ht="15.75">
      <c r="F1662" s="46"/>
      <c r="G1662" s="46"/>
    </row>
    <row r="1663" spans="6:7" s="24" customFormat="1" ht="15.75">
      <c r="F1663" s="46"/>
      <c r="G1663" s="46"/>
    </row>
    <row r="1664" spans="6:7" s="24" customFormat="1" ht="15.75">
      <c r="F1664" s="46"/>
      <c r="G1664" s="46"/>
    </row>
    <row r="1665" spans="6:7" s="24" customFormat="1" ht="15.75">
      <c r="F1665" s="46"/>
      <c r="G1665" s="46"/>
    </row>
    <row r="1666" spans="6:7" s="24" customFormat="1" ht="15.75">
      <c r="F1666" s="46"/>
      <c r="G1666" s="46"/>
    </row>
    <row r="1667" spans="6:7" s="24" customFormat="1" ht="15.75">
      <c r="F1667" s="46"/>
      <c r="G1667" s="46"/>
    </row>
    <row r="1668" spans="6:7" s="24" customFormat="1" ht="15.75">
      <c r="F1668" s="46"/>
      <c r="G1668" s="46"/>
    </row>
    <row r="1669" spans="6:7" s="24" customFormat="1" ht="15.75">
      <c r="F1669" s="46"/>
      <c r="G1669" s="46"/>
    </row>
    <row r="1670" spans="6:7" s="24" customFormat="1" ht="15.75">
      <c r="F1670" s="46"/>
      <c r="G1670" s="46"/>
    </row>
    <row r="1671" spans="6:7" s="24" customFormat="1" ht="15.75">
      <c r="F1671" s="46"/>
      <c r="G1671" s="46"/>
    </row>
    <row r="1672" spans="6:7" s="24" customFormat="1" ht="15.75">
      <c r="F1672" s="46"/>
      <c r="G1672" s="46"/>
    </row>
    <row r="1673" spans="6:7" s="24" customFormat="1" ht="15.75">
      <c r="F1673" s="46"/>
      <c r="G1673" s="46"/>
    </row>
    <row r="1674" spans="6:7" s="24" customFormat="1" ht="15.75">
      <c r="F1674" s="46"/>
      <c r="G1674" s="46"/>
    </row>
    <row r="1675" spans="6:7" s="24" customFormat="1" ht="15.75">
      <c r="F1675" s="46"/>
      <c r="G1675" s="46"/>
    </row>
    <row r="1676" spans="6:7" s="24" customFormat="1" ht="15.75">
      <c r="F1676" s="46"/>
      <c r="G1676" s="46"/>
    </row>
    <row r="1677" spans="6:7" s="24" customFormat="1" ht="15.75">
      <c r="F1677" s="46"/>
      <c r="G1677" s="46"/>
    </row>
    <row r="1678" spans="6:7" s="24" customFormat="1" ht="15.75">
      <c r="F1678" s="46"/>
      <c r="G1678" s="46"/>
    </row>
    <row r="1679" spans="6:7" s="24" customFormat="1" ht="15.75">
      <c r="F1679" s="46"/>
      <c r="G1679" s="46"/>
    </row>
    <row r="1680" spans="6:7" s="24" customFormat="1" ht="15.75">
      <c r="F1680" s="46"/>
      <c r="G1680" s="46"/>
    </row>
    <row r="1681" spans="6:7" s="24" customFormat="1" ht="15.75">
      <c r="F1681" s="46"/>
      <c r="G1681" s="46"/>
    </row>
    <row r="1682" spans="6:7" s="24" customFormat="1" ht="15.75">
      <c r="F1682" s="46"/>
      <c r="G1682" s="46"/>
    </row>
    <row r="1683" spans="6:7" s="24" customFormat="1" ht="15.75">
      <c r="F1683" s="46"/>
      <c r="G1683" s="46"/>
    </row>
    <row r="1684" spans="6:7" s="24" customFormat="1" ht="15.75">
      <c r="F1684" s="46"/>
      <c r="G1684" s="46"/>
    </row>
    <row r="1685" spans="6:7" s="24" customFormat="1" ht="15.75">
      <c r="F1685" s="46"/>
      <c r="G1685" s="46"/>
    </row>
    <row r="1686" spans="6:7" s="24" customFormat="1" ht="15.75">
      <c r="F1686" s="46"/>
      <c r="G1686" s="46"/>
    </row>
    <row r="1687" spans="6:7" s="24" customFormat="1" ht="15.75">
      <c r="F1687" s="46"/>
      <c r="G1687" s="46"/>
    </row>
    <row r="1688" spans="6:7" s="24" customFormat="1" ht="15.75">
      <c r="F1688" s="46"/>
      <c r="G1688" s="46"/>
    </row>
    <row r="1689" spans="6:7" s="24" customFormat="1" ht="15.75">
      <c r="F1689" s="46"/>
      <c r="G1689" s="46"/>
    </row>
    <row r="1690" spans="6:7" s="24" customFormat="1" ht="15.75">
      <c r="F1690" s="46"/>
      <c r="G1690" s="46"/>
    </row>
    <row r="1691" spans="6:7" s="24" customFormat="1" ht="15.75">
      <c r="F1691" s="46"/>
      <c r="G1691" s="46"/>
    </row>
    <row r="1692" spans="6:7" s="24" customFormat="1" ht="15.75">
      <c r="F1692" s="46"/>
      <c r="G1692" s="46"/>
    </row>
    <row r="1693" spans="6:7" s="24" customFormat="1" ht="15.75">
      <c r="F1693" s="46"/>
      <c r="G1693" s="46"/>
    </row>
    <row r="1694" spans="6:7" s="24" customFormat="1" ht="15.75">
      <c r="F1694" s="46"/>
      <c r="G1694" s="46"/>
    </row>
    <row r="1695" spans="6:7" s="24" customFormat="1" ht="15.75">
      <c r="F1695" s="46"/>
      <c r="G1695" s="46"/>
    </row>
    <row r="1696" spans="6:7" s="24" customFormat="1" ht="15.75">
      <c r="F1696" s="46"/>
      <c r="G1696" s="46"/>
    </row>
    <row r="1697" spans="6:7" s="24" customFormat="1" ht="15.75">
      <c r="F1697" s="46"/>
      <c r="G1697" s="46"/>
    </row>
    <row r="1698" spans="6:7" s="24" customFormat="1" ht="15.75">
      <c r="F1698" s="46"/>
      <c r="G1698" s="46"/>
    </row>
    <row r="1699" spans="6:7" s="24" customFormat="1" ht="15.75">
      <c r="F1699" s="46"/>
      <c r="G1699" s="46"/>
    </row>
    <row r="1700" spans="6:7" s="24" customFormat="1" ht="15.75">
      <c r="F1700" s="46"/>
      <c r="G1700" s="46"/>
    </row>
    <row r="1701" spans="6:7" s="24" customFormat="1" ht="15.75">
      <c r="F1701" s="46"/>
      <c r="G1701" s="46"/>
    </row>
    <row r="1702" spans="6:7" s="24" customFormat="1" ht="15.75">
      <c r="F1702" s="46"/>
      <c r="G1702" s="46"/>
    </row>
    <row r="1703" spans="6:7" s="24" customFormat="1" ht="15.75">
      <c r="F1703" s="46"/>
      <c r="G1703" s="46"/>
    </row>
    <row r="1704" spans="6:7" s="24" customFormat="1" ht="15.75">
      <c r="F1704" s="46"/>
      <c r="G1704" s="46"/>
    </row>
    <row r="1705" spans="6:7" s="24" customFormat="1" ht="15.75">
      <c r="F1705" s="46"/>
      <c r="G1705" s="46"/>
    </row>
    <row r="1706" spans="6:7" s="24" customFormat="1" ht="15.75">
      <c r="F1706" s="46"/>
      <c r="G1706" s="46"/>
    </row>
    <row r="1707" spans="6:7" s="24" customFormat="1" ht="15.75">
      <c r="F1707" s="46"/>
      <c r="G1707" s="46"/>
    </row>
    <row r="1708" spans="6:7" s="24" customFormat="1" ht="15.75">
      <c r="F1708" s="46"/>
      <c r="G1708" s="46"/>
    </row>
    <row r="1709" spans="6:7" s="24" customFormat="1" ht="15.75">
      <c r="F1709" s="46"/>
      <c r="G1709" s="46"/>
    </row>
    <row r="1710" spans="6:7" s="24" customFormat="1" ht="15.75">
      <c r="F1710" s="46"/>
      <c r="G1710" s="46"/>
    </row>
    <row r="1711" spans="6:7" s="24" customFormat="1" ht="15.75">
      <c r="F1711" s="46"/>
      <c r="G1711" s="46"/>
    </row>
    <row r="1712" spans="6:7" s="24" customFormat="1" ht="15.75">
      <c r="F1712" s="46"/>
      <c r="G1712" s="46"/>
    </row>
    <row r="1713" spans="6:12" s="24" customFormat="1" ht="15.75">
      <c r="F1713" s="46"/>
      <c r="G1713" s="46"/>
      <c r="L1713" s="37"/>
    </row>
    <row r="1714" spans="6:12" s="24" customFormat="1" ht="15.75">
      <c r="F1714" s="46"/>
      <c r="G1714" s="46"/>
      <c r="L1714" s="37"/>
    </row>
    <row r="1715" spans="6:12" s="24" customFormat="1" ht="15.75">
      <c r="F1715" s="46"/>
      <c r="G1715" s="46"/>
      <c r="L1715" s="37"/>
    </row>
    <row r="1716" spans="6:12" s="24" customFormat="1" ht="15.75">
      <c r="F1716" s="46"/>
      <c r="G1716" s="46"/>
      <c r="L1716" s="37"/>
    </row>
    <row r="1717" spans="6:12" s="24" customFormat="1" ht="15.75">
      <c r="F1717" s="46"/>
      <c r="G1717" s="46"/>
      <c r="L1717" s="37"/>
    </row>
    <row r="1718" spans="6:12" s="24" customFormat="1" ht="15.75">
      <c r="F1718" s="46"/>
      <c r="G1718" s="46"/>
      <c r="L1718" s="37"/>
    </row>
    <row r="1719" spans="6:12" s="24" customFormat="1" ht="15.75">
      <c r="F1719" s="46"/>
      <c r="G1719" s="46"/>
      <c r="L1719" s="37"/>
    </row>
    <row r="1720" spans="6:12" s="24" customFormat="1" ht="15.75">
      <c r="F1720" s="46"/>
      <c r="G1720" s="46"/>
      <c r="L1720" s="37"/>
    </row>
    <row r="1721" spans="6:12" s="24" customFormat="1" ht="15.75">
      <c r="F1721" s="46"/>
      <c r="G1721" s="46"/>
      <c r="L1721" s="37"/>
    </row>
    <row r="1722" spans="6:12" s="24" customFormat="1" ht="15.75">
      <c r="F1722" s="46"/>
      <c r="G1722" s="46"/>
      <c r="L1722" s="37"/>
    </row>
    <row r="1723" spans="6:12" s="24" customFormat="1" ht="15.75">
      <c r="F1723" s="46"/>
      <c r="G1723" s="46"/>
      <c r="L1723" s="37"/>
    </row>
    <row r="1724" spans="6:12" s="24" customFormat="1" ht="15.75">
      <c r="F1724" s="46"/>
      <c r="G1724" s="46"/>
      <c r="L1724" s="37"/>
    </row>
    <row r="1725" spans="6:12" s="24" customFormat="1" ht="15.75">
      <c r="F1725" s="46"/>
      <c r="G1725" s="46"/>
      <c r="L1725" s="37"/>
    </row>
    <row r="1726" spans="6:12" s="24" customFormat="1" ht="15.75">
      <c r="F1726" s="46"/>
      <c r="G1726" s="46"/>
      <c r="L1726" s="37"/>
    </row>
    <row r="1727" spans="6:12" s="24" customFormat="1" ht="15.75">
      <c r="F1727" s="46"/>
      <c r="G1727" s="46"/>
      <c r="L1727" s="37"/>
    </row>
    <row r="1728" spans="6:12" s="24" customFormat="1" ht="15.75">
      <c r="F1728" s="46"/>
      <c r="G1728" s="46"/>
      <c r="L1728" s="37"/>
    </row>
    <row r="1729" spans="6:12" s="24" customFormat="1" ht="15.75">
      <c r="F1729" s="46"/>
      <c r="G1729" s="46"/>
      <c r="L1729" s="37"/>
    </row>
    <row r="1730" spans="6:12" s="24" customFormat="1" ht="15.75">
      <c r="F1730" s="46"/>
      <c r="G1730" s="46"/>
      <c r="L1730" s="37"/>
    </row>
    <row r="1731" spans="6:12" s="24" customFormat="1" ht="15.75">
      <c r="F1731" s="46"/>
      <c r="G1731" s="46"/>
      <c r="L1731" s="37"/>
    </row>
    <row r="1732" spans="6:12" s="24" customFormat="1" ht="15.75">
      <c r="F1732" s="46"/>
      <c r="G1732" s="46"/>
      <c r="L1732" s="37"/>
    </row>
    <row r="1733" spans="6:12" s="24" customFormat="1" ht="15.75">
      <c r="F1733" s="46"/>
      <c r="G1733" s="46"/>
      <c r="L1733" s="37"/>
    </row>
    <row r="1734" spans="6:12" s="24" customFormat="1" ht="15.75">
      <c r="F1734" s="46"/>
      <c r="G1734" s="46"/>
      <c r="L1734" s="37"/>
    </row>
    <row r="1735" spans="6:12" s="24" customFormat="1" ht="15.75">
      <c r="F1735" s="46"/>
      <c r="G1735" s="46"/>
      <c r="L1735" s="37"/>
    </row>
    <row r="1736" spans="6:12" s="24" customFormat="1" ht="15.75">
      <c r="F1736" s="46"/>
      <c r="G1736" s="46"/>
      <c r="L1736" s="37"/>
    </row>
    <row r="1737" spans="6:12" s="24" customFormat="1" ht="15.75">
      <c r="F1737" s="46"/>
      <c r="G1737" s="46"/>
      <c r="L1737" s="37"/>
    </row>
    <row r="1738" spans="6:12" s="24" customFormat="1" ht="15.75">
      <c r="F1738" s="46"/>
      <c r="G1738" s="46"/>
      <c r="L1738" s="37"/>
    </row>
    <row r="1739" spans="6:12" s="24" customFormat="1" ht="15.75">
      <c r="F1739" s="46"/>
      <c r="G1739" s="46"/>
      <c r="L1739" s="37"/>
    </row>
    <row r="1740" spans="6:12" s="24" customFormat="1" ht="15.75">
      <c r="F1740" s="46"/>
      <c r="G1740" s="46"/>
      <c r="L1740" s="37"/>
    </row>
    <row r="1741" spans="6:12" s="24" customFormat="1" ht="15.75">
      <c r="F1741" s="46"/>
      <c r="G1741" s="46"/>
      <c r="L1741" s="37"/>
    </row>
    <row r="1742" spans="6:12" s="24" customFormat="1" ht="15.75">
      <c r="F1742" s="46"/>
      <c r="G1742" s="46"/>
      <c r="L1742" s="37"/>
    </row>
    <row r="1743" spans="6:13" s="24" customFormat="1" ht="15.75">
      <c r="F1743" s="46"/>
      <c r="G1743" s="46"/>
      <c r="L1743" s="37"/>
      <c r="M1743" s="37"/>
    </row>
    <row r="1744" spans="6:13" s="24" customFormat="1" ht="15.75">
      <c r="F1744" s="46"/>
      <c r="G1744" s="46"/>
      <c r="L1744" s="37"/>
      <c r="M1744" s="37"/>
    </row>
    <row r="1745" spans="6:13" s="24" customFormat="1" ht="15.75">
      <c r="F1745" s="46"/>
      <c r="G1745" s="46"/>
      <c r="L1745" s="37"/>
      <c r="M1745" s="37"/>
    </row>
    <row r="1746" spans="6:13" s="24" customFormat="1" ht="15.75">
      <c r="F1746" s="46"/>
      <c r="G1746" s="46"/>
      <c r="L1746" s="37"/>
      <c r="M1746" s="37"/>
    </row>
    <row r="1747" spans="6:15" s="24" customFormat="1" ht="15.75">
      <c r="F1747" s="46"/>
      <c r="G1747" s="46"/>
      <c r="L1747" s="37"/>
      <c r="M1747" s="37"/>
      <c r="N1747" s="25"/>
      <c r="O1747" s="2"/>
    </row>
    <row r="1748" spans="6:15" s="24" customFormat="1" ht="15.75">
      <c r="F1748" s="46"/>
      <c r="G1748" s="46"/>
      <c r="L1748" s="37"/>
      <c r="M1748" s="37"/>
      <c r="N1748" s="25"/>
      <c r="O1748" s="2"/>
    </row>
    <row r="1749" spans="6:15" s="24" customFormat="1" ht="15.75">
      <c r="F1749" s="46"/>
      <c r="G1749" s="46"/>
      <c r="L1749" s="37"/>
      <c r="M1749" s="37"/>
      <c r="N1749" s="25"/>
      <c r="O1749" s="2"/>
    </row>
    <row r="1750" spans="6:15" s="24" customFormat="1" ht="15.75">
      <c r="F1750" s="46"/>
      <c r="G1750" s="46"/>
      <c r="L1750" s="37"/>
      <c r="M1750" s="37"/>
      <c r="N1750" s="25"/>
      <c r="O1750" s="2"/>
    </row>
    <row r="1751" spans="6:15" s="24" customFormat="1" ht="15.75">
      <c r="F1751" s="46"/>
      <c r="G1751" s="46"/>
      <c r="L1751" s="37"/>
      <c r="M1751" s="37"/>
      <c r="N1751" s="25"/>
      <c r="O1751" s="2"/>
    </row>
    <row r="1752" spans="6:15" s="24" customFormat="1" ht="15.75">
      <c r="F1752" s="46"/>
      <c r="G1752" s="46"/>
      <c r="L1752" s="37"/>
      <c r="M1752" s="37"/>
      <c r="N1752" s="25"/>
      <c r="O1752" s="2"/>
    </row>
    <row r="1753" spans="6:15" s="24" customFormat="1" ht="15.75">
      <c r="F1753" s="46"/>
      <c r="G1753" s="46"/>
      <c r="L1753" s="37"/>
      <c r="M1753" s="37"/>
      <c r="N1753" s="25"/>
      <c r="O1753" s="2"/>
    </row>
    <row r="1754" spans="6:15" s="24" customFormat="1" ht="15.75">
      <c r="F1754" s="46"/>
      <c r="G1754" s="46"/>
      <c r="L1754" s="37"/>
      <c r="M1754" s="37"/>
      <c r="N1754" s="25"/>
      <c r="O1754" s="2"/>
    </row>
    <row r="1755" spans="6:15" s="24" customFormat="1" ht="15.75">
      <c r="F1755" s="46"/>
      <c r="G1755" s="46"/>
      <c r="L1755" s="37"/>
      <c r="M1755" s="37"/>
      <c r="N1755" s="25"/>
      <c r="O1755" s="2"/>
    </row>
    <row r="1756" spans="6:15" s="24" customFormat="1" ht="15.75">
      <c r="F1756" s="46"/>
      <c r="G1756" s="46"/>
      <c r="L1756" s="37"/>
      <c r="M1756" s="37"/>
      <c r="N1756" s="25"/>
      <c r="O1756" s="2"/>
    </row>
    <row r="1757" spans="6:15" s="24" customFormat="1" ht="15.75">
      <c r="F1757" s="46"/>
      <c r="G1757" s="46"/>
      <c r="L1757" s="37"/>
      <c r="M1757" s="37"/>
      <c r="N1757" s="25"/>
      <c r="O1757" s="2"/>
    </row>
    <row r="1758" spans="6:15" s="24" customFormat="1" ht="15.75">
      <c r="F1758" s="46"/>
      <c r="G1758" s="46"/>
      <c r="L1758" s="37"/>
      <c r="M1758" s="37"/>
      <c r="N1758" s="25"/>
      <c r="O1758" s="2"/>
    </row>
    <row r="1759" spans="6:15" s="24" customFormat="1" ht="15.75">
      <c r="F1759" s="46"/>
      <c r="G1759" s="46"/>
      <c r="L1759" s="37"/>
      <c r="M1759" s="37"/>
      <c r="N1759" s="25"/>
      <c r="O1759" s="2"/>
    </row>
    <row r="1760" spans="6:15" s="24" customFormat="1" ht="15.75">
      <c r="F1760" s="46"/>
      <c r="G1760" s="46"/>
      <c r="L1760" s="37"/>
      <c r="M1760" s="37"/>
      <c r="N1760" s="25"/>
      <c r="O1760" s="2"/>
    </row>
    <row r="1761" spans="1:15" s="24" customFormat="1" ht="15.75">
      <c r="A1761"/>
      <c r="B1761"/>
      <c r="C1761"/>
      <c r="D1761" s="35"/>
      <c r="E1761" s="33"/>
      <c r="F1761" s="58"/>
      <c r="G1761" s="299"/>
      <c r="H1761" s="35"/>
      <c r="I1761" s="237"/>
      <c r="J1761" s="37"/>
      <c r="K1761" s="33"/>
      <c r="L1761" s="33"/>
      <c r="M1761" s="37"/>
      <c r="N1761" s="25"/>
      <c r="O1761" s="2"/>
    </row>
    <row r="1762" spans="1:15" s="24" customFormat="1" ht="15.75">
      <c r="A1762"/>
      <c r="B1762"/>
      <c r="C1762"/>
      <c r="D1762" s="35"/>
      <c r="E1762" s="33"/>
      <c r="F1762" s="58"/>
      <c r="G1762" s="299"/>
      <c r="H1762" s="35"/>
      <c r="I1762" s="237"/>
      <c r="J1762" s="37"/>
      <c r="K1762" s="33"/>
      <c r="L1762" s="33"/>
      <c r="M1762" s="37"/>
      <c r="N1762" s="25"/>
      <c r="O1762" s="2"/>
    </row>
    <row r="1763" spans="1:15" s="24" customFormat="1" ht="15.75">
      <c r="A1763"/>
      <c r="B1763"/>
      <c r="C1763"/>
      <c r="D1763" s="35"/>
      <c r="E1763" s="33"/>
      <c r="F1763" s="58"/>
      <c r="G1763" s="299"/>
      <c r="H1763" s="35"/>
      <c r="I1763" s="237"/>
      <c r="J1763" s="37"/>
      <c r="K1763" s="33"/>
      <c r="L1763" s="33"/>
      <c r="M1763" s="37"/>
      <c r="N1763" s="25"/>
      <c r="O1763" s="2"/>
    </row>
    <row r="1764" spans="1:15" s="24" customFormat="1" ht="15.75">
      <c r="A1764"/>
      <c r="B1764"/>
      <c r="C1764"/>
      <c r="D1764" s="35"/>
      <c r="E1764" s="33"/>
      <c r="F1764" s="58"/>
      <c r="G1764" s="299"/>
      <c r="H1764" s="35"/>
      <c r="I1764" s="237"/>
      <c r="J1764" s="37"/>
      <c r="K1764" s="33"/>
      <c r="L1764" s="33"/>
      <c r="M1764" s="37"/>
      <c r="N1764" s="25"/>
      <c r="O1764" s="2"/>
    </row>
    <row r="1765" spans="1:15" s="24" customFormat="1" ht="15.75">
      <c r="A1765"/>
      <c r="B1765"/>
      <c r="C1765"/>
      <c r="D1765" s="35"/>
      <c r="E1765" s="33"/>
      <c r="F1765" s="58"/>
      <c r="G1765" s="299"/>
      <c r="H1765" s="35"/>
      <c r="I1765" s="237"/>
      <c r="J1765" s="37"/>
      <c r="K1765" s="33"/>
      <c r="L1765" s="33"/>
      <c r="M1765" s="37"/>
      <c r="N1765" s="25"/>
      <c r="O1765" s="2"/>
    </row>
    <row r="1766" spans="1:15" s="24" customFormat="1" ht="15.75">
      <c r="A1766"/>
      <c r="B1766"/>
      <c r="C1766"/>
      <c r="D1766" s="35"/>
      <c r="E1766" s="33"/>
      <c r="F1766" s="58"/>
      <c r="G1766" s="299"/>
      <c r="H1766" s="35"/>
      <c r="I1766" s="237"/>
      <c r="J1766" s="37"/>
      <c r="K1766" s="33"/>
      <c r="L1766" s="33"/>
      <c r="M1766" s="37"/>
      <c r="N1766" s="25"/>
      <c r="O1766" s="2"/>
    </row>
    <row r="1767" spans="1:15" s="24" customFormat="1" ht="15.75">
      <c r="A1767"/>
      <c r="B1767"/>
      <c r="C1767"/>
      <c r="D1767" s="35"/>
      <c r="E1767" s="33"/>
      <c r="F1767" s="58"/>
      <c r="G1767" s="299"/>
      <c r="H1767" s="35"/>
      <c r="I1767" s="237"/>
      <c r="J1767" s="37"/>
      <c r="K1767" s="33"/>
      <c r="L1767" s="33"/>
      <c r="M1767" s="37"/>
      <c r="N1767" s="25"/>
      <c r="O1767" s="2"/>
    </row>
    <row r="1768" spans="1:15" s="24" customFormat="1" ht="15.75">
      <c r="A1768"/>
      <c r="B1768"/>
      <c r="C1768"/>
      <c r="D1768" s="35"/>
      <c r="E1768" s="33"/>
      <c r="F1768" s="58"/>
      <c r="G1768" s="299"/>
      <c r="H1768" s="35"/>
      <c r="I1768" s="237"/>
      <c r="J1768" s="37"/>
      <c r="K1768" s="33"/>
      <c r="L1768" s="33"/>
      <c r="M1768" s="37"/>
      <c r="N1768" s="25"/>
      <c r="O1768" s="2"/>
    </row>
    <row r="1769" spans="1:15" s="24" customFormat="1" ht="15.75">
      <c r="A1769"/>
      <c r="B1769"/>
      <c r="C1769"/>
      <c r="D1769" s="35"/>
      <c r="E1769" s="33"/>
      <c r="F1769" s="58"/>
      <c r="G1769" s="299"/>
      <c r="H1769" s="35"/>
      <c r="I1769" s="237"/>
      <c r="J1769" s="37"/>
      <c r="K1769" s="33"/>
      <c r="L1769" s="33"/>
      <c r="M1769" s="37"/>
      <c r="N1769" s="25"/>
      <c r="O1769" s="2"/>
    </row>
    <row r="1770" spans="1:15" s="24" customFormat="1" ht="15.75">
      <c r="A1770"/>
      <c r="B1770"/>
      <c r="C1770"/>
      <c r="D1770" s="35"/>
      <c r="E1770" s="33"/>
      <c r="F1770" s="58"/>
      <c r="G1770" s="299"/>
      <c r="H1770" s="35"/>
      <c r="I1770" s="237"/>
      <c r="J1770" s="37"/>
      <c r="K1770" s="33"/>
      <c r="L1770" s="33"/>
      <c r="M1770" s="37"/>
      <c r="N1770" s="25"/>
      <c r="O1770" s="2"/>
    </row>
    <row r="1771" spans="1:15" s="24" customFormat="1" ht="15.75">
      <c r="A1771"/>
      <c r="B1771"/>
      <c r="C1771"/>
      <c r="D1771" s="35"/>
      <c r="E1771" s="33"/>
      <c r="F1771" s="58"/>
      <c r="G1771" s="299"/>
      <c r="H1771" s="35"/>
      <c r="I1771" s="237"/>
      <c r="J1771" s="37"/>
      <c r="K1771" s="33"/>
      <c r="L1771" s="33"/>
      <c r="M1771" s="37"/>
      <c r="N1771" s="25"/>
      <c r="O1771" s="2"/>
    </row>
    <row r="1772" spans="1:15" s="24" customFormat="1" ht="15.75">
      <c r="A1772"/>
      <c r="B1772"/>
      <c r="C1772"/>
      <c r="D1772" s="35"/>
      <c r="E1772" s="33"/>
      <c r="F1772" s="58"/>
      <c r="G1772" s="299"/>
      <c r="H1772" s="35"/>
      <c r="I1772" s="237"/>
      <c r="J1772" s="37"/>
      <c r="K1772" s="33"/>
      <c r="L1772" s="33"/>
      <c r="M1772" s="37"/>
      <c r="N1772" s="25"/>
      <c r="O1772" s="2"/>
    </row>
    <row r="1773" spans="1:15" s="24" customFormat="1" ht="15.75">
      <c r="A1773"/>
      <c r="B1773"/>
      <c r="C1773"/>
      <c r="D1773" s="35"/>
      <c r="E1773" s="33"/>
      <c r="F1773" s="58"/>
      <c r="G1773" s="299"/>
      <c r="H1773" s="35"/>
      <c r="I1773" s="237"/>
      <c r="J1773" s="37"/>
      <c r="K1773" s="33"/>
      <c r="L1773" s="33"/>
      <c r="M1773" s="37"/>
      <c r="N1773" s="25"/>
      <c r="O1773" s="2"/>
    </row>
    <row r="1774" spans="1:15" s="24" customFormat="1" ht="15.75">
      <c r="A1774"/>
      <c r="B1774"/>
      <c r="C1774"/>
      <c r="D1774" s="35"/>
      <c r="E1774" s="33"/>
      <c r="F1774" s="58"/>
      <c r="G1774" s="299"/>
      <c r="H1774" s="35"/>
      <c r="I1774" s="237"/>
      <c r="J1774" s="37"/>
      <c r="K1774" s="33"/>
      <c r="L1774" s="33"/>
      <c r="M1774" s="37"/>
      <c r="N1774" s="25"/>
      <c r="O1774" s="2"/>
    </row>
    <row r="1775" spans="1:15" s="24" customFormat="1" ht="15.75">
      <c r="A1775"/>
      <c r="B1775"/>
      <c r="C1775"/>
      <c r="D1775" s="35"/>
      <c r="E1775" s="33"/>
      <c r="F1775" s="58"/>
      <c r="G1775" s="299"/>
      <c r="H1775" s="35"/>
      <c r="I1775" s="237"/>
      <c r="J1775" s="37"/>
      <c r="K1775" s="33"/>
      <c r="L1775" s="33"/>
      <c r="M1775" s="37"/>
      <c r="N1775" s="25"/>
      <c r="O1775" s="2"/>
    </row>
    <row r="1776" spans="1:15" s="24" customFormat="1" ht="6" customHeight="1">
      <c r="A1776"/>
      <c r="B1776"/>
      <c r="C1776"/>
      <c r="D1776" s="35"/>
      <c r="E1776" s="33"/>
      <c r="F1776" s="58"/>
      <c r="G1776" s="299"/>
      <c r="H1776" s="35"/>
      <c r="I1776" s="237"/>
      <c r="J1776" s="37"/>
      <c r="K1776" s="33"/>
      <c r="L1776" s="33"/>
      <c r="M1776" s="37"/>
      <c r="N1776" s="25"/>
      <c r="O1776" s="2"/>
    </row>
    <row r="1777" spans="1:15" s="24" customFormat="1" ht="15.75" hidden="1">
      <c r="A1777"/>
      <c r="B1777"/>
      <c r="C1777"/>
      <c r="D1777" s="35"/>
      <c r="E1777" s="33"/>
      <c r="F1777" s="58"/>
      <c r="G1777" s="299"/>
      <c r="H1777" s="35"/>
      <c r="I1777" s="237"/>
      <c r="J1777" s="37"/>
      <c r="K1777" s="33"/>
      <c r="L1777" s="33"/>
      <c r="M1777" s="37"/>
      <c r="N1777" s="25"/>
      <c r="O1777" s="2"/>
    </row>
    <row r="1778" spans="1:15" s="24" customFormat="1" ht="15.75" hidden="1">
      <c r="A1778"/>
      <c r="B1778"/>
      <c r="C1778"/>
      <c r="D1778" s="35"/>
      <c r="E1778" s="33"/>
      <c r="F1778" s="58"/>
      <c r="G1778" s="299"/>
      <c r="H1778" s="35"/>
      <c r="I1778" s="237"/>
      <c r="J1778" s="37"/>
      <c r="K1778" s="33"/>
      <c r="L1778" s="33"/>
      <c r="M1778" s="37"/>
      <c r="N1778" s="25"/>
      <c r="O1778" s="2"/>
    </row>
    <row r="1779" spans="1:15" s="24" customFormat="1" ht="15.75" hidden="1">
      <c r="A1779"/>
      <c r="B1779"/>
      <c r="C1779"/>
      <c r="D1779" s="35"/>
      <c r="E1779" s="33"/>
      <c r="F1779" s="58"/>
      <c r="G1779" s="299"/>
      <c r="H1779" s="35"/>
      <c r="I1779" s="237"/>
      <c r="J1779" s="37"/>
      <c r="K1779" s="33"/>
      <c r="L1779" s="33"/>
      <c r="M1779" s="37"/>
      <c r="N1779" s="25"/>
      <c r="O1779" s="2"/>
    </row>
    <row r="1780" spans="1:15" s="24" customFormat="1" ht="15.75" hidden="1">
      <c r="A1780"/>
      <c r="B1780"/>
      <c r="C1780"/>
      <c r="D1780" s="35"/>
      <c r="E1780" s="33"/>
      <c r="F1780" s="58"/>
      <c r="G1780" s="299"/>
      <c r="H1780" s="35"/>
      <c r="I1780" s="237"/>
      <c r="J1780" s="37"/>
      <c r="K1780" s="33"/>
      <c r="L1780" s="33"/>
      <c r="M1780" s="37"/>
      <c r="N1780" s="25"/>
      <c r="O1780" s="2"/>
    </row>
    <row r="1781" spans="1:15" s="24" customFormat="1" ht="15.75" hidden="1">
      <c r="A1781"/>
      <c r="B1781"/>
      <c r="C1781"/>
      <c r="D1781" s="35"/>
      <c r="E1781" s="33"/>
      <c r="F1781" s="58"/>
      <c r="G1781" s="299"/>
      <c r="H1781" s="35"/>
      <c r="I1781" s="237"/>
      <c r="J1781" s="37"/>
      <c r="K1781" s="33"/>
      <c r="L1781" s="33"/>
      <c r="M1781" s="37"/>
      <c r="N1781" s="25"/>
      <c r="O1781" s="2"/>
    </row>
    <row r="1782" spans="1:15" s="24" customFormat="1" ht="15.75" hidden="1">
      <c r="A1782"/>
      <c r="B1782"/>
      <c r="C1782"/>
      <c r="D1782" s="35"/>
      <c r="E1782" s="33"/>
      <c r="F1782" s="58"/>
      <c r="G1782" s="299"/>
      <c r="H1782" s="35"/>
      <c r="I1782" s="237"/>
      <c r="J1782" s="37"/>
      <c r="K1782" s="33"/>
      <c r="L1782" s="33"/>
      <c r="M1782" s="37"/>
      <c r="N1782" s="25"/>
      <c r="O1782" s="2"/>
    </row>
    <row r="1783" spans="1:15" s="24" customFormat="1" ht="15.75" hidden="1">
      <c r="A1783"/>
      <c r="B1783"/>
      <c r="C1783"/>
      <c r="D1783" s="35"/>
      <c r="E1783" s="33"/>
      <c r="F1783" s="58"/>
      <c r="G1783" s="299"/>
      <c r="H1783" s="35"/>
      <c r="I1783" s="237"/>
      <c r="J1783" s="37"/>
      <c r="K1783" s="33"/>
      <c r="L1783" s="33"/>
      <c r="M1783" s="37"/>
      <c r="N1783" s="25"/>
      <c r="O1783" s="2"/>
    </row>
    <row r="1784" spans="1:15" s="24" customFormat="1" ht="15.75" hidden="1">
      <c r="A1784"/>
      <c r="B1784"/>
      <c r="C1784"/>
      <c r="D1784" s="35"/>
      <c r="E1784" s="33"/>
      <c r="F1784" s="58"/>
      <c r="G1784" s="299"/>
      <c r="H1784" s="35"/>
      <c r="I1784" s="237"/>
      <c r="J1784" s="37"/>
      <c r="K1784" s="33"/>
      <c r="L1784" s="33"/>
      <c r="M1784" s="37"/>
      <c r="N1784" s="25"/>
      <c r="O1784" s="2"/>
    </row>
    <row r="1785" spans="1:15" s="24" customFormat="1" ht="15.75" hidden="1">
      <c r="A1785"/>
      <c r="B1785"/>
      <c r="C1785"/>
      <c r="D1785" s="35"/>
      <c r="E1785" s="33"/>
      <c r="F1785" s="58"/>
      <c r="G1785" s="299"/>
      <c r="H1785" s="35"/>
      <c r="I1785" s="237"/>
      <c r="J1785" s="37"/>
      <c r="K1785" s="33"/>
      <c r="L1785" s="33"/>
      <c r="M1785" s="37"/>
      <c r="N1785" s="25"/>
      <c r="O1785" s="2"/>
    </row>
    <row r="1786" spans="1:15" s="24" customFormat="1" ht="15.75" hidden="1">
      <c r="A1786"/>
      <c r="B1786"/>
      <c r="C1786"/>
      <c r="D1786" s="35"/>
      <c r="E1786" s="33"/>
      <c r="F1786" s="58"/>
      <c r="G1786" s="299"/>
      <c r="H1786" s="35"/>
      <c r="I1786" s="237"/>
      <c r="J1786" s="37"/>
      <c r="K1786" s="33"/>
      <c r="L1786" s="33"/>
      <c r="M1786" s="37"/>
      <c r="N1786" s="25"/>
      <c r="O1786" s="2"/>
    </row>
    <row r="1787" spans="1:15" s="24" customFormat="1" ht="15.75" hidden="1">
      <c r="A1787"/>
      <c r="B1787"/>
      <c r="C1787"/>
      <c r="D1787" s="35"/>
      <c r="E1787" s="33"/>
      <c r="F1787" s="58"/>
      <c r="G1787" s="299"/>
      <c r="H1787" s="35"/>
      <c r="I1787" s="237"/>
      <c r="J1787" s="37"/>
      <c r="K1787" s="33"/>
      <c r="L1787" s="33"/>
      <c r="M1787" s="37"/>
      <c r="N1787" s="25"/>
      <c r="O1787" s="2"/>
    </row>
    <row r="1788" spans="1:15" s="24" customFormat="1" ht="15.75" hidden="1">
      <c r="A1788"/>
      <c r="B1788"/>
      <c r="C1788"/>
      <c r="D1788" s="35"/>
      <c r="E1788" s="33"/>
      <c r="F1788" s="58"/>
      <c r="G1788" s="299"/>
      <c r="H1788" s="35"/>
      <c r="I1788" s="237"/>
      <c r="J1788" s="37"/>
      <c r="K1788" s="33"/>
      <c r="L1788" s="33"/>
      <c r="M1788" s="37"/>
      <c r="N1788" s="25"/>
      <c r="O1788" s="2"/>
    </row>
    <row r="1789" spans="1:15" s="24" customFormat="1" ht="15.75" hidden="1">
      <c r="A1789"/>
      <c r="B1789"/>
      <c r="C1789"/>
      <c r="D1789" s="35"/>
      <c r="E1789" s="33"/>
      <c r="F1789" s="58"/>
      <c r="G1789" s="299"/>
      <c r="H1789" s="35"/>
      <c r="I1789" s="237"/>
      <c r="J1789" s="37"/>
      <c r="K1789" s="33"/>
      <c r="L1789" s="33"/>
      <c r="M1789" s="37"/>
      <c r="N1789" s="25"/>
      <c r="O1789" s="2"/>
    </row>
    <row r="1790" spans="1:15" s="24" customFormat="1" ht="15.75" hidden="1">
      <c r="A1790"/>
      <c r="B1790"/>
      <c r="C1790"/>
      <c r="D1790" s="35"/>
      <c r="E1790" s="33"/>
      <c r="F1790" s="58"/>
      <c r="G1790" s="299"/>
      <c r="H1790" s="35"/>
      <c r="I1790" s="237"/>
      <c r="J1790" s="37"/>
      <c r="K1790" s="33"/>
      <c r="L1790" s="33"/>
      <c r="M1790" s="37"/>
      <c r="N1790" s="25"/>
      <c r="O1790" s="2"/>
    </row>
    <row r="1791" spans="1:15" s="24" customFormat="1" ht="15.75" hidden="1">
      <c r="A1791"/>
      <c r="B1791"/>
      <c r="C1791"/>
      <c r="D1791" s="35"/>
      <c r="E1791" s="33"/>
      <c r="F1791" s="58"/>
      <c r="G1791" s="299"/>
      <c r="H1791" s="35"/>
      <c r="I1791" s="237"/>
      <c r="J1791" s="37"/>
      <c r="K1791" s="33"/>
      <c r="L1791" s="33"/>
      <c r="M1791" s="37"/>
      <c r="N1791" s="25"/>
      <c r="O1791" s="2"/>
    </row>
    <row r="1792" spans="1:15" s="24" customFormat="1" ht="15.75" hidden="1">
      <c r="A1792"/>
      <c r="B1792"/>
      <c r="C1792"/>
      <c r="D1792" s="35"/>
      <c r="E1792" s="33"/>
      <c r="F1792" s="58"/>
      <c r="G1792" s="299"/>
      <c r="H1792" s="35"/>
      <c r="I1792" s="237"/>
      <c r="J1792" s="37"/>
      <c r="K1792" s="33"/>
      <c r="L1792" s="33"/>
      <c r="M1792" s="37"/>
      <c r="N1792" s="25"/>
      <c r="O1792" s="2"/>
    </row>
    <row r="1793" spans="1:15" s="24" customFormat="1" ht="15.75" hidden="1">
      <c r="A1793"/>
      <c r="B1793"/>
      <c r="C1793"/>
      <c r="D1793" s="35"/>
      <c r="E1793" s="33"/>
      <c r="F1793" s="58"/>
      <c r="G1793" s="299"/>
      <c r="H1793" s="35"/>
      <c r="I1793" s="237"/>
      <c r="J1793" s="37"/>
      <c r="K1793" s="33"/>
      <c r="L1793" s="33"/>
      <c r="M1793" s="37"/>
      <c r="N1793" s="25"/>
      <c r="O1793" s="2"/>
    </row>
    <row r="1794" spans="1:15" s="24" customFormat="1" ht="15.75" hidden="1">
      <c r="A1794"/>
      <c r="B1794"/>
      <c r="C1794"/>
      <c r="D1794" s="35"/>
      <c r="E1794" s="33"/>
      <c r="F1794" s="58"/>
      <c r="G1794" s="299"/>
      <c r="H1794" s="35"/>
      <c r="I1794" s="237"/>
      <c r="J1794" s="37"/>
      <c r="K1794" s="33"/>
      <c r="L1794" s="33"/>
      <c r="M1794" s="37"/>
      <c r="N1794" s="25"/>
      <c r="O1794" s="2"/>
    </row>
    <row r="1795" spans="1:15" s="24" customFormat="1" ht="15.75" hidden="1">
      <c r="A1795"/>
      <c r="B1795"/>
      <c r="C1795"/>
      <c r="D1795" s="35"/>
      <c r="E1795" s="33"/>
      <c r="F1795" s="58"/>
      <c r="G1795" s="299"/>
      <c r="H1795" s="35"/>
      <c r="I1795" s="237"/>
      <c r="J1795" s="37"/>
      <c r="K1795" s="33"/>
      <c r="L1795" s="33"/>
      <c r="M1795" s="37"/>
      <c r="N1795" s="25"/>
      <c r="O1795" s="2"/>
    </row>
  </sheetData>
  <sheetProtection/>
  <mergeCells count="248">
    <mergeCell ref="F3:F4"/>
    <mergeCell ref="I3:I4"/>
    <mergeCell ref="J322:J323"/>
    <mergeCell ref="J196:J197"/>
    <mergeCell ref="H133:H134"/>
    <mergeCell ref="H185:H186"/>
    <mergeCell ref="G322:G323"/>
    <mergeCell ref="H322:H323"/>
    <mergeCell ref="H43:H44"/>
    <mergeCell ref="H3:H4"/>
    <mergeCell ref="M693:M694"/>
    <mergeCell ref="I646:I647"/>
    <mergeCell ref="J513:J514"/>
    <mergeCell ref="I275:I276"/>
    <mergeCell ref="G3:G4"/>
    <mergeCell ref="K3:K4"/>
    <mergeCell ref="K464:K465"/>
    <mergeCell ref="J43:J44"/>
    <mergeCell ref="J275:J276"/>
    <mergeCell ref="K362:K363"/>
    <mergeCell ref="K754:K755"/>
    <mergeCell ref="J3:J4"/>
    <mergeCell ref="A86:L86"/>
    <mergeCell ref="F513:F514"/>
    <mergeCell ref="K236:K237"/>
    <mergeCell ref="K646:K647"/>
    <mergeCell ref="J602:J603"/>
    <mergeCell ref="I693:I694"/>
    <mergeCell ref="H693:H694"/>
    <mergeCell ref="H387:H388"/>
    <mergeCell ref="K322:K323"/>
    <mergeCell ref="K422:K423"/>
    <mergeCell ref="I554:I555"/>
    <mergeCell ref="I602:I603"/>
    <mergeCell ref="I322:I323"/>
    <mergeCell ref="H362:H363"/>
    <mergeCell ref="J422:J423"/>
    <mergeCell ref="K513:K514"/>
    <mergeCell ref="I513:I514"/>
    <mergeCell ref="H602:H603"/>
    <mergeCell ref="K830:K831"/>
    <mergeCell ref="M898:M899"/>
    <mergeCell ref="L830:L831"/>
    <mergeCell ref="L794:L795"/>
    <mergeCell ref="L862:L863"/>
    <mergeCell ref="M830:M831"/>
    <mergeCell ref="K602:K603"/>
    <mergeCell ref="A691:L691"/>
    <mergeCell ref="G693:G694"/>
    <mergeCell ref="B963:D963"/>
    <mergeCell ref="J939:J940"/>
    <mergeCell ref="F961:F962"/>
    <mergeCell ref="G961:G962"/>
    <mergeCell ref="H794:H795"/>
    <mergeCell ref="L898:L899"/>
    <mergeCell ref="J862:J863"/>
    <mergeCell ref="G939:G940"/>
    <mergeCell ref="A937:L937"/>
    <mergeCell ref="F693:F694"/>
    <mergeCell ref="K725:K726"/>
    <mergeCell ref="I830:I831"/>
    <mergeCell ref="I794:I795"/>
    <mergeCell ref="F898:F899"/>
    <mergeCell ref="G898:G899"/>
    <mergeCell ref="J693:J694"/>
    <mergeCell ref="J898:J899"/>
    <mergeCell ref="J554:J555"/>
    <mergeCell ref="C135:D135"/>
    <mergeCell ref="H646:H647"/>
    <mergeCell ref="B515:D515"/>
    <mergeCell ref="B424:D424"/>
    <mergeCell ref="A511:L511"/>
    <mergeCell ref="F362:F363"/>
    <mergeCell ref="H554:H555"/>
    <mergeCell ref="L646:L647"/>
    <mergeCell ref="H464:H465"/>
    <mergeCell ref="H513:H514"/>
    <mergeCell ref="B90:D90"/>
    <mergeCell ref="C100:D100"/>
    <mergeCell ref="I133:I134"/>
    <mergeCell ref="L275:L276"/>
    <mergeCell ref="A194:L194"/>
    <mergeCell ref="L196:L197"/>
    <mergeCell ref="J133:J134"/>
    <mergeCell ref="H236:H237"/>
    <mergeCell ref="J185:J186"/>
    <mergeCell ref="C152:D152"/>
    <mergeCell ref="L43:L44"/>
    <mergeCell ref="C25:D25"/>
    <mergeCell ref="C35:D35"/>
    <mergeCell ref="C26:D26"/>
    <mergeCell ref="C36:D36"/>
    <mergeCell ref="B45:D45"/>
    <mergeCell ref="I43:I44"/>
    <mergeCell ref="A41:L41"/>
    <mergeCell ref="C58:D58"/>
    <mergeCell ref="C69:D69"/>
    <mergeCell ref="C15:D15"/>
    <mergeCell ref="A1:L1"/>
    <mergeCell ref="C108:D108"/>
    <mergeCell ref="C76:D76"/>
    <mergeCell ref="K43:K44"/>
    <mergeCell ref="K88:K89"/>
    <mergeCell ref="B5:D5"/>
    <mergeCell ref="L88:L89"/>
    <mergeCell ref="L3:L4"/>
    <mergeCell ref="H196:H197"/>
    <mergeCell ref="B198:D198"/>
    <mergeCell ref="K275:K276"/>
    <mergeCell ref="H275:H276"/>
    <mergeCell ref="K196:K197"/>
    <mergeCell ref="I196:I197"/>
    <mergeCell ref="M602:M603"/>
    <mergeCell ref="J646:J647"/>
    <mergeCell ref="J754:J755"/>
    <mergeCell ref="I464:I465"/>
    <mergeCell ref="H422:H423"/>
    <mergeCell ref="A420:L420"/>
    <mergeCell ref="M646:M647"/>
    <mergeCell ref="M464:M465"/>
    <mergeCell ref="M513:M514"/>
    <mergeCell ref="L602:L603"/>
    <mergeCell ref="M725:M726"/>
    <mergeCell ref="M754:M755"/>
    <mergeCell ref="L754:L755"/>
    <mergeCell ref="I754:I755"/>
    <mergeCell ref="K898:K899"/>
    <mergeCell ref="J794:J795"/>
    <mergeCell ref="J830:J831"/>
    <mergeCell ref="I862:I863"/>
    <mergeCell ref="M862:M863"/>
    <mergeCell ref="M794:M795"/>
    <mergeCell ref="H754:H755"/>
    <mergeCell ref="I898:I899"/>
    <mergeCell ref="H862:H863"/>
    <mergeCell ref="H898:H899"/>
    <mergeCell ref="M3:M4"/>
    <mergeCell ref="M43:M44"/>
    <mergeCell ref="M387:M388"/>
    <mergeCell ref="M275:M276"/>
    <mergeCell ref="M322:M323"/>
    <mergeCell ref="M88:M89"/>
    <mergeCell ref="M133:M134"/>
    <mergeCell ref="M185:M186"/>
    <mergeCell ref="M196:M197"/>
    <mergeCell ref="K961:K962"/>
    <mergeCell ref="L961:L962"/>
    <mergeCell ref="H961:H962"/>
    <mergeCell ref="B648:D648"/>
    <mergeCell ref="B941:D941"/>
    <mergeCell ref="B796:D796"/>
    <mergeCell ref="K693:K694"/>
    <mergeCell ref="L939:L940"/>
    <mergeCell ref="F939:F940"/>
    <mergeCell ref="H830:H831"/>
    <mergeCell ref="K387:K388"/>
    <mergeCell ref="L322:L323"/>
    <mergeCell ref="I725:I726"/>
    <mergeCell ref="H725:H726"/>
    <mergeCell ref="J725:J726"/>
    <mergeCell ref="L725:L726"/>
    <mergeCell ref="K554:K555"/>
    <mergeCell ref="L693:L694"/>
    <mergeCell ref="L513:L514"/>
    <mergeCell ref="I387:I388"/>
    <mergeCell ref="L387:L388"/>
    <mergeCell ref="M362:M363"/>
    <mergeCell ref="L422:L423"/>
    <mergeCell ref="L464:L465"/>
    <mergeCell ref="M422:M423"/>
    <mergeCell ref="L362:L363"/>
    <mergeCell ref="J464:J465"/>
    <mergeCell ref="I422:I423"/>
    <mergeCell ref="J88:J89"/>
    <mergeCell ref="M236:M237"/>
    <mergeCell ref="L236:L237"/>
    <mergeCell ref="L133:L134"/>
    <mergeCell ref="I88:I89"/>
    <mergeCell ref="J387:J388"/>
    <mergeCell ref="I185:I186"/>
    <mergeCell ref="J236:J237"/>
    <mergeCell ref="J362:J363"/>
    <mergeCell ref="L185:L186"/>
    <mergeCell ref="A385:L385"/>
    <mergeCell ref="A320:L320"/>
    <mergeCell ref="I362:I363"/>
    <mergeCell ref="I236:I237"/>
    <mergeCell ref="C187:D187"/>
    <mergeCell ref="K185:K186"/>
    <mergeCell ref="G275:G276"/>
    <mergeCell ref="F322:F323"/>
    <mergeCell ref="G362:G363"/>
    <mergeCell ref="B324:D324"/>
    <mergeCell ref="G862:G863"/>
    <mergeCell ref="K939:K940"/>
    <mergeCell ref="I939:I940"/>
    <mergeCell ref="J961:J962"/>
    <mergeCell ref="B864:D864"/>
    <mergeCell ref="B695:D695"/>
    <mergeCell ref="M939:M940"/>
    <mergeCell ref="M961:M962"/>
    <mergeCell ref="A959:L959"/>
    <mergeCell ref="H939:H940"/>
    <mergeCell ref="F862:F863"/>
    <mergeCell ref="K794:K795"/>
    <mergeCell ref="K862:K863"/>
    <mergeCell ref="A792:L792"/>
    <mergeCell ref="I961:I962"/>
    <mergeCell ref="K133:K134"/>
    <mergeCell ref="C147:D147"/>
    <mergeCell ref="H88:H89"/>
    <mergeCell ref="M554:M555"/>
    <mergeCell ref="L554:L555"/>
    <mergeCell ref="F185:F186"/>
    <mergeCell ref="G185:G186"/>
    <mergeCell ref="F196:F197"/>
    <mergeCell ref="G196:G197"/>
    <mergeCell ref="B389:D389"/>
    <mergeCell ref="F43:F44"/>
    <mergeCell ref="G43:G44"/>
    <mergeCell ref="F88:F89"/>
    <mergeCell ref="G88:G89"/>
    <mergeCell ref="F133:F134"/>
    <mergeCell ref="G133:G134"/>
    <mergeCell ref="F236:F237"/>
    <mergeCell ref="G236:G237"/>
    <mergeCell ref="F275:F276"/>
    <mergeCell ref="F387:F388"/>
    <mergeCell ref="G387:G388"/>
    <mergeCell ref="F422:F423"/>
    <mergeCell ref="G422:G423"/>
    <mergeCell ref="F464:F465"/>
    <mergeCell ref="G464:G465"/>
    <mergeCell ref="G513:G514"/>
    <mergeCell ref="F554:F555"/>
    <mergeCell ref="G554:G555"/>
    <mergeCell ref="F602:F603"/>
    <mergeCell ref="G602:G603"/>
    <mergeCell ref="F646:F647"/>
    <mergeCell ref="G646:G647"/>
    <mergeCell ref="G725:G726"/>
    <mergeCell ref="F754:F755"/>
    <mergeCell ref="G754:G755"/>
    <mergeCell ref="F794:F795"/>
    <mergeCell ref="G794:G795"/>
    <mergeCell ref="F830:F831"/>
    <mergeCell ref="G830:G831"/>
    <mergeCell ref="F725:F726"/>
  </mergeCells>
  <printOptions/>
  <pageMargins left="0.3937007874015748" right="0.7480314960629921" top="0.984251968503937" bottom="0.984251968503937" header="0.5118110236220472" footer="0.5118110236220472"/>
  <pageSetup horizontalDpi="600" verticalDpi="600" orientation="landscape" paperSize="9" scale="46" r:id="rId1"/>
  <headerFooter alignWithMargins="0">
    <oddFooter>&amp;CStrana &amp;P</oddFooter>
  </headerFooter>
  <rowBreaks count="26" manualBreakCount="26">
    <brk id="40" max="12" man="1"/>
    <brk id="85" max="12" man="1"/>
    <brk id="131" max="12" man="1"/>
    <brk id="183" max="12" man="1"/>
    <brk id="193" max="12" man="1"/>
    <brk id="234" max="12" man="1"/>
    <brk id="273" max="12" man="1"/>
    <brk id="319" max="176" man="1"/>
    <brk id="360" max="12" man="1"/>
    <brk id="384" max="12" man="1"/>
    <brk id="419" max="14" man="1"/>
    <brk id="462" max="12" man="1"/>
    <brk id="510" max="13" man="1"/>
    <brk id="552" max="12" man="1"/>
    <brk id="600" max="12" man="1"/>
    <brk id="643" max="12" man="1"/>
    <brk id="690" max="12" man="1"/>
    <brk id="723" max="12" man="1"/>
    <brk id="752" max="12" man="1"/>
    <brk id="791" max="12" man="1"/>
    <brk id="828" max="12" man="1"/>
    <brk id="859" max="12" man="1"/>
    <brk id="896" max="12" man="1"/>
    <brk id="936" max="12" man="1"/>
    <brk id="958" max="12" man="1"/>
    <brk id="994" max="255" man="1"/>
  </rowBreaks>
  <colBreaks count="1" manualBreakCount="1">
    <brk id="13" max="9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Banská Šťiavnica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Mestský úrad</dc:creator>
  <cp:keywords/>
  <dc:description/>
  <cp:lastModifiedBy>admin</cp:lastModifiedBy>
  <cp:lastPrinted>2023-11-15T10:14:03Z</cp:lastPrinted>
  <dcterms:created xsi:type="dcterms:W3CDTF">1999-07-02T05:42:20Z</dcterms:created>
  <dcterms:modified xsi:type="dcterms:W3CDTF">2024-01-03T14:03:18Z</dcterms:modified>
  <cp:category/>
  <cp:version/>
  <cp:contentType/>
  <cp:contentStatus/>
</cp:coreProperties>
</file>